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LNB_Gramatvediba\OneDrive\Flash\biedrība\GADA PĀRSKATI\GP2024\"/>
    </mc:Choice>
  </mc:AlternateContent>
  <bookViews>
    <workbookView xWindow="-120" yWindow="-120" windowWidth="20730" windowHeight="11760" tabRatio="839" activeTab="8"/>
  </bookViews>
  <sheets>
    <sheet name="titullapa" sheetId="1" r:id="rId1"/>
    <sheet name="saturs" sheetId="2" r:id="rId2"/>
    <sheet name="info" sheetId="3" r:id="rId3"/>
    <sheet name="aktīvs" sheetId="4" r:id="rId4"/>
    <sheet name="pasīvs" sheetId="5" r:id="rId5"/>
    <sheet name="ieņ.izd pārskats" sheetId="6" r:id="rId6"/>
    <sheet name="zied.pārskats" sheetId="7" r:id="rId7"/>
    <sheet name="GP" sheetId="8" r:id="rId8"/>
    <sheet name="skaidrojumi" sheetId="9" r:id="rId9"/>
  </sheets>
  <externalReferences>
    <externalReference r:id="rId10"/>
  </externalReferences>
  <definedNames>
    <definedName name="_xlnm.Print_Area" localSheetId="3">aktīvs!$A$1:$H$55</definedName>
    <definedName name="_xlnm.Print_Area" localSheetId="7">GP!$A$1:$J$36</definedName>
    <definedName name="_xlnm.Print_Area" localSheetId="5">'ieņ.izd pārskats'!$A$1:$G$47</definedName>
    <definedName name="_xlnm.Print_Area" localSheetId="2">info!$A$1:$K$55</definedName>
    <definedName name="_xlnm.Print_Area" localSheetId="4">pasīvs!$A$1:$H$53</definedName>
    <definedName name="_xlnm.Print_Area" localSheetId="1">saturs!$A$1:$I$35</definedName>
    <definedName name="_xlnm.Print_Area" localSheetId="8">skaidrojumi!$A$1:$G$144</definedName>
    <definedName name="_xlnm.Print_Area" localSheetId="0">titullapa!$A$1:$I$54</definedName>
    <definedName name="_xlnm.Print_Area" localSheetId="6">zied.pārskats!$A$1:$H$48</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7" i="9" l="1"/>
  <c r="F37" i="9" l="1"/>
  <c r="G22" i="5"/>
  <c r="F29" i="9" l="1"/>
  <c r="F84" i="9"/>
  <c r="F71" i="9"/>
  <c r="F86" i="9"/>
  <c r="O16" i="5" l="1"/>
  <c r="N16" i="5"/>
  <c r="O32" i="5"/>
  <c r="E22" i="9" l="1"/>
  <c r="F22" i="9"/>
  <c r="E14" i="9"/>
  <c r="Q9" i="5" l="1"/>
  <c r="Q10" i="5"/>
  <c r="Q11" i="5"/>
  <c r="Q12" i="5"/>
  <c r="M18" i="5"/>
  <c r="F127" i="9" l="1"/>
  <c r="I127" i="9" s="1"/>
  <c r="F15" i="6" l="1"/>
  <c r="O10" i="5"/>
  <c r="O11" i="5"/>
  <c r="O12" i="5"/>
  <c r="O13" i="5"/>
  <c r="O14" i="5"/>
  <c r="O15" i="5"/>
  <c r="O17" i="5"/>
  <c r="O18" i="5"/>
  <c r="O19" i="5"/>
  <c r="O20" i="5"/>
  <c r="O21" i="5"/>
  <c r="O22" i="5"/>
  <c r="O23" i="5"/>
  <c r="N10" i="5"/>
  <c r="N11" i="5"/>
  <c r="N12" i="5"/>
  <c r="N13" i="5"/>
  <c r="N14" i="5"/>
  <c r="N15" i="5"/>
  <c r="N17" i="5"/>
  <c r="N18" i="5"/>
  <c r="N19" i="5"/>
  <c r="N20" i="5"/>
  <c r="N21" i="5"/>
  <c r="N22" i="5"/>
  <c r="N23" i="5"/>
  <c r="N24" i="5"/>
  <c r="N9" i="5"/>
  <c r="M10" i="5"/>
  <c r="M11" i="5"/>
  <c r="M12" i="5"/>
  <c r="M13" i="5"/>
  <c r="M14" i="5"/>
  <c r="M15" i="5"/>
  <c r="M16" i="5"/>
  <c r="M17" i="5"/>
  <c r="M19" i="5"/>
  <c r="M20" i="5"/>
  <c r="M21" i="5"/>
  <c r="M22" i="5"/>
  <c r="L10" i="5"/>
  <c r="L11" i="5"/>
  <c r="L12" i="5"/>
  <c r="L13" i="5"/>
  <c r="L14" i="5"/>
  <c r="L15" i="5"/>
  <c r="L16" i="5"/>
  <c r="L17" i="5"/>
  <c r="L18" i="5"/>
  <c r="L19" i="5"/>
  <c r="L9" i="5"/>
  <c r="F30" i="9"/>
  <c r="M25" i="4"/>
  <c r="O32" i="4" l="1"/>
  <c r="P63" i="4"/>
  <c r="P64" i="4" s="1"/>
  <c r="G33" i="7" l="1"/>
  <c r="G27" i="7"/>
  <c r="G32" i="7"/>
  <c r="G31" i="7" s="1"/>
  <c r="G133" i="9"/>
  <c r="G126" i="9"/>
  <c r="G125" i="9"/>
  <c r="G113" i="9"/>
  <c r="G109" i="9" s="1"/>
  <c r="G107" i="9"/>
  <c r="G106" i="9"/>
  <c r="G104" i="9"/>
  <c r="G103" i="9"/>
  <c r="G100" i="9" s="1"/>
  <c r="G85" i="9"/>
  <c r="G90" i="9" s="1"/>
  <c r="G71" i="9"/>
  <c r="G72" i="9" s="1"/>
  <c r="G65" i="9"/>
  <c r="G64" i="9"/>
  <c r="G17" i="7"/>
  <c r="A47" i="7"/>
  <c r="A41" i="6"/>
  <c r="A31" i="5"/>
  <c r="F18" i="6"/>
  <c r="H22" i="5"/>
  <c r="H21" i="5"/>
  <c r="H20" i="5"/>
  <c r="H17" i="5"/>
  <c r="H11" i="5"/>
  <c r="H8" i="5" s="1"/>
  <c r="H22" i="4"/>
  <c r="H19" i="4"/>
  <c r="H18" i="4" s="1"/>
  <c r="G10" i="4"/>
  <c r="A1" i="9"/>
  <c r="A140" i="9"/>
  <c r="A138" i="9"/>
  <c r="G136" i="9"/>
  <c r="J136" i="9" s="1"/>
  <c r="F136" i="9"/>
  <c r="I136" i="9" s="1"/>
  <c r="G119" i="9"/>
  <c r="J119" i="9" s="1"/>
  <c r="F119" i="9"/>
  <c r="I119" i="9" s="1"/>
  <c r="F109" i="9"/>
  <c r="F107" i="9"/>
  <c r="F104" i="9"/>
  <c r="F100" i="9"/>
  <c r="F90" i="9"/>
  <c r="I90" i="9" s="1"/>
  <c r="G80" i="9"/>
  <c r="F80" i="9"/>
  <c r="I80" i="9" s="1"/>
  <c r="F72" i="9"/>
  <c r="I72" i="9" s="1"/>
  <c r="F66" i="9"/>
  <c r="G55" i="9"/>
  <c r="G58" i="9" s="1"/>
  <c r="F55" i="9"/>
  <c r="F58" i="9" s="1"/>
  <c r="G44" i="9"/>
  <c r="J44" i="9" s="1"/>
  <c r="F44" i="9"/>
  <c r="I44" i="9" s="1"/>
  <c r="G38" i="9"/>
  <c r="F38" i="9"/>
  <c r="I38" i="9" s="1"/>
  <c r="G31" i="9"/>
  <c r="F31" i="9"/>
  <c r="D22" i="9"/>
  <c r="C22" i="9"/>
  <c r="F20" i="9"/>
  <c r="E20" i="9"/>
  <c r="E23" i="9" s="1"/>
  <c r="D20" i="9"/>
  <c r="C20" i="9"/>
  <c r="G19" i="9"/>
  <c r="G18" i="9"/>
  <c r="G17" i="9"/>
  <c r="G16" i="9"/>
  <c r="F14" i="9"/>
  <c r="D14" i="9"/>
  <c r="C14" i="9"/>
  <c r="G13" i="9"/>
  <c r="G12" i="9"/>
  <c r="G11" i="9"/>
  <c r="G10" i="9"/>
  <c r="U1" i="8"/>
  <c r="K1" i="8"/>
  <c r="A45" i="7"/>
  <c r="A43" i="7"/>
  <c r="H32" i="7"/>
  <c r="H31" i="7" s="1"/>
  <c r="H26" i="7"/>
  <c r="H25" i="7" s="1"/>
  <c r="G26" i="7"/>
  <c r="G25" i="7" s="1"/>
  <c r="H10" i="7"/>
  <c r="G10" i="7"/>
  <c r="H9" i="7"/>
  <c r="A39" i="6"/>
  <c r="A37" i="6"/>
  <c r="G25" i="6"/>
  <c r="G35" i="6" s="1"/>
  <c r="F25" i="6"/>
  <c r="F35" i="6" s="1"/>
  <c r="G18" i="6"/>
  <c r="G16" i="6"/>
  <c r="F16" i="6"/>
  <c r="O53" i="5"/>
  <c r="A29" i="5"/>
  <c r="A27" i="5"/>
  <c r="G18" i="5"/>
  <c r="H14" i="5"/>
  <c r="G14" i="5"/>
  <c r="O9" i="5"/>
  <c r="O31" i="5" s="1"/>
  <c r="O33" i="5" s="1"/>
  <c r="M9" i="5"/>
  <c r="M31" i="5" s="1"/>
  <c r="Q25" i="4"/>
  <c r="O25" i="4"/>
  <c r="G19" i="4"/>
  <c r="H14" i="4"/>
  <c r="G14" i="4"/>
  <c r="H10" i="4"/>
  <c r="AF33" i="3"/>
  <c r="AC33" i="3"/>
  <c r="U33" i="3"/>
  <c r="R33" i="3"/>
  <c r="Q10" i="3"/>
  <c r="AB6" i="3"/>
  <c r="Q6" i="3"/>
  <c r="F6" i="3"/>
  <c r="W1" i="3"/>
  <c r="L1" i="3"/>
  <c r="T1" i="2"/>
  <c r="J1" i="2"/>
  <c r="F23" i="9" l="1"/>
  <c r="J31" i="9"/>
  <c r="J72" i="9"/>
  <c r="J80" i="9"/>
  <c r="I66" i="9"/>
  <c r="I31" i="9"/>
  <c r="G114" i="9"/>
  <c r="G127" i="9"/>
  <c r="J127" i="9" s="1"/>
  <c r="J114" i="9"/>
  <c r="J38" i="9"/>
  <c r="H18" i="5"/>
  <c r="H25" i="5" s="1"/>
  <c r="J90" i="9"/>
  <c r="I114" i="9"/>
  <c r="J58" i="9"/>
  <c r="G14" i="9"/>
  <c r="C23" i="9"/>
  <c r="D23" i="9"/>
  <c r="G8" i="4"/>
  <c r="Q31" i="5"/>
  <c r="H8" i="4"/>
  <c r="H27" i="4" s="1"/>
  <c r="G18" i="4"/>
  <c r="G39" i="7"/>
  <c r="F114" i="9"/>
  <c r="G66" i="9"/>
  <c r="J66" i="9" s="1"/>
  <c r="G20" i="9"/>
  <c r="G22" i="9"/>
  <c r="G9" i="7"/>
  <c r="G24" i="7"/>
  <c r="G41" i="7"/>
  <c r="H24" i="7"/>
  <c r="F17" i="6"/>
  <c r="F33" i="6"/>
  <c r="G17" i="6"/>
  <c r="G33" i="6"/>
  <c r="G34" i="6" s="1"/>
  <c r="A1" i="4"/>
  <c r="A1" i="3"/>
  <c r="A1" i="8"/>
  <c r="A1" i="7"/>
  <c r="G27" i="4" l="1"/>
  <c r="G23" i="9"/>
  <c r="F34" i="6"/>
  <c r="G13" i="5" s="1"/>
  <c r="G11" i="5" s="1"/>
  <c r="G8" i="5" s="1"/>
  <c r="I58" i="9" s="1"/>
  <c r="A1" i="5"/>
  <c r="A1" i="6"/>
  <c r="G25" i="5" l="1"/>
  <c r="H6" i="7"/>
  <c r="H37" i="7" s="1"/>
  <c r="G6" i="7"/>
  <c r="G37" i="7" s="1"/>
  <c r="K27" i="4" l="1"/>
  <c r="J25" i="5"/>
  <c r="G38" i="7"/>
  <c r="G40" i="7"/>
</calcChain>
</file>

<file path=xl/sharedStrings.xml><?xml version="1.0" encoding="utf-8"?>
<sst xmlns="http://schemas.openxmlformats.org/spreadsheetml/2006/main" count="556" uniqueCount="406">
  <si>
    <t>APSTIPRINĀTS</t>
  </si>
  <si>
    <t>Latvijas Neredzīgo biedrības</t>
  </si>
  <si>
    <t>Centrālās valdes priekšsēdētājs</t>
  </si>
  <si>
    <t>K.Biezais</t>
  </si>
  <si>
    <t>Latvijas Neredzīgo biedrība</t>
  </si>
  <si>
    <t>Reģistrācijas Nr. 40008004000</t>
  </si>
  <si>
    <t>SATURS</t>
  </si>
  <si>
    <t>СОДЕРЖАНИЕ</t>
  </si>
  <si>
    <t>CONTENTS</t>
  </si>
  <si>
    <t>Lpp.</t>
  </si>
  <si>
    <t>Стр.</t>
  </si>
  <si>
    <t>Page No.</t>
  </si>
  <si>
    <t>Vispārīga informācija</t>
  </si>
  <si>
    <t>Сообщение руководства предприятия</t>
  </si>
  <si>
    <t>Management Report</t>
  </si>
  <si>
    <t>Bilance</t>
  </si>
  <si>
    <t>Отчёт о прибылях и убытках</t>
  </si>
  <si>
    <t>Income Statement</t>
  </si>
  <si>
    <t>Ieņēmumu un izdevumu pārskats</t>
  </si>
  <si>
    <t>Баланс</t>
  </si>
  <si>
    <t>Balance Sheet</t>
  </si>
  <si>
    <t>Ziedojumu un dāvinājumu pārskats</t>
  </si>
  <si>
    <t>Отчёт об изменениях в собственном капитале</t>
  </si>
  <si>
    <t>Statement of Changes in Equity</t>
  </si>
  <si>
    <t>Finanšu pārskatu pielikumi</t>
  </si>
  <si>
    <t>Приложение к финансовому отчёту</t>
  </si>
  <si>
    <t>Notes</t>
  </si>
  <si>
    <t>Grāmatvedības politika</t>
  </si>
  <si>
    <t>Bilances posteņu un ieņēmumu un izdevumu posteņu skaidrojumi</t>
  </si>
  <si>
    <t>Vadības ziņojums</t>
  </si>
  <si>
    <t>Revidenta ziņojums</t>
  </si>
  <si>
    <t>Заключение независимых аудиторов</t>
  </si>
  <si>
    <t>Independent Auditors’ Report</t>
  </si>
  <si>
    <t>VISPĀRĪGA INFORMĀCIJA</t>
  </si>
  <si>
    <t>ИНФОРМАЦИЯ ОБ ОБЩЕСТВЕ</t>
  </si>
  <si>
    <t>COMPANY INFORMATION</t>
  </si>
  <si>
    <t>Sabiedrības  nosaukums</t>
  </si>
  <si>
    <t>Название общества</t>
  </si>
  <si>
    <t>Company name</t>
  </si>
  <si>
    <t>Sabiedrības juridiskais statuss</t>
  </si>
  <si>
    <t>Biedrība</t>
  </si>
  <si>
    <t>Юридический статус общества</t>
  </si>
  <si>
    <t>Общество с ограниченной ответственностью</t>
  </si>
  <si>
    <t>Legal status</t>
  </si>
  <si>
    <t>Limited liability company</t>
  </si>
  <si>
    <t>Reģistrācijas Nr., vieta un datums</t>
  </si>
  <si>
    <t>Регистрационный номер, место и дата</t>
  </si>
  <si>
    <t>Registration No., place and date</t>
  </si>
  <si>
    <t>&lt;Reģ. Nr.&gt;, &lt;Vieta&gt;, &lt;Datums&gt;</t>
  </si>
  <si>
    <t>Juridiska adrese</t>
  </si>
  <si>
    <t>Braila ielā 3, Rīga LV-1024</t>
  </si>
  <si>
    <t>Юридический адрес</t>
  </si>
  <si>
    <t>ул. Земитана 6, г. Рига, LV-1012</t>
  </si>
  <si>
    <t>Legal address</t>
  </si>
  <si>
    <t>Lielākie dalībnieki</t>
  </si>
  <si>
    <t>Основные участники</t>
  </si>
  <si>
    <t>Kaido Niikiste -100 %</t>
  </si>
  <si>
    <t>Major shareholders</t>
  </si>
  <si>
    <t>Alisher Turdialiev -33.33 %</t>
  </si>
  <si>
    <t>Suren Safarov -33.33 %</t>
  </si>
  <si>
    <t>Bobir Karimov -33.33 %</t>
  </si>
  <si>
    <t>Izpildinstitūcija</t>
  </si>
  <si>
    <t>Kaspars Biezais -</t>
  </si>
  <si>
    <t>CV priekšsēdētājs</t>
  </si>
  <si>
    <t>Председатель правления</t>
  </si>
  <si>
    <t>Kaido Niimiste</t>
  </si>
  <si>
    <t xml:space="preserve">– </t>
  </si>
  <si>
    <t>Members of the Board</t>
  </si>
  <si>
    <t>Alisher Turdialiev</t>
  </si>
  <si>
    <t>Board member</t>
  </si>
  <si>
    <t>Dace Dobrāja -</t>
  </si>
  <si>
    <t>CV priekšsēdētāja vietniece</t>
  </si>
  <si>
    <t>&lt;Имя, Фамилия&gt;</t>
  </si>
  <si>
    <t>Член правления</t>
  </si>
  <si>
    <t>&lt;Vārds, Uzvārds&gt;</t>
  </si>
  <si>
    <t>Linda Bumbiere -</t>
  </si>
  <si>
    <t>CV valdes loceklis</t>
  </si>
  <si>
    <t>Lolita Korjapina -</t>
  </si>
  <si>
    <t>Aleksandrs Mačņevs -</t>
  </si>
  <si>
    <t>Ilze Makarova - Makaronoka -</t>
  </si>
  <si>
    <t>Romans Praņevičus -</t>
  </si>
  <si>
    <t>Uģis Skuja -</t>
  </si>
  <si>
    <t>Ilvars Vilks -</t>
  </si>
  <si>
    <t>Gada pārskatu sagatavoja</t>
  </si>
  <si>
    <t>Ļubova Urbanoviča</t>
  </si>
  <si>
    <t>Galvenā grāmatvede</t>
  </si>
  <si>
    <t>Pārskata gads</t>
  </si>
  <si>
    <t>no</t>
  </si>
  <si>
    <t>līdz</t>
  </si>
  <si>
    <t>Отчётный год</t>
  </si>
  <si>
    <t>с</t>
  </si>
  <si>
    <t>по</t>
  </si>
  <si>
    <t>Financial year</t>
  </si>
  <si>
    <t>from</t>
  </si>
  <si>
    <t>to</t>
  </si>
  <si>
    <t>Sabiedrības darbības veids</t>
  </si>
  <si>
    <t>sociālā aizsardzība</t>
  </si>
  <si>
    <t>Вид деятельности</t>
  </si>
  <si>
    <t>Аренда и управление недвижимости</t>
  </si>
  <si>
    <t>Type of activity</t>
  </si>
  <si>
    <t>NACE klasifikatora kods</t>
  </si>
  <si>
    <t>Код классификатора NACE</t>
  </si>
  <si>
    <t>NACE classification code</t>
  </si>
  <si>
    <t>Revidenti</t>
  </si>
  <si>
    <t>Silvija Gulbe</t>
  </si>
  <si>
    <t>SIA Sindiks</t>
  </si>
  <si>
    <t>Аудиторы:</t>
  </si>
  <si>
    <t>Auditors</t>
  </si>
  <si>
    <t>Zvērināta revidente</t>
  </si>
  <si>
    <t>Brīvības iela 85-5</t>
  </si>
  <si>
    <t>Sertifikāts Nr.142</t>
  </si>
  <si>
    <t>Reģ. Nr.40003078342</t>
  </si>
  <si>
    <t>Licence Nr.100</t>
  </si>
  <si>
    <t xml:space="preserve">                                            BILANCE</t>
  </si>
  <si>
    <t>AKTĪVS</t>
  </si>
  <si>
    <t>Piezīme</t>
  </si>
  <si>
    <t xml:space="preserve">Pārskata gada beigās </t>
  </si>
  <si>
    <t>Iepriekšējā pārskata gada beigās</t>
  </si>
  <si>
    <t>Ilgtermiņa ieguldījumi</t>
  </si>
  <si>
    <t>debitori</t>
  </si>
  <si>
    <t>kreditori</t>
  </si>
  <si>
    <t>nodokļi</t>
  </si>
  <si>
    <t>I NEMATERIĀLIE IEGULDĪJUMI:</t>
  </si>
  <si>
    <t>II PAMATLĪDZEKĻI:</t>
  </si>
  <si>
    <t>1.</t>
  </si>
  <si>
    <t>Nekustamais īpašums</t>
  </si>
  <si>
    <t>2.</t>
  </si>
  <si>
    <t xml:space="preserve">Pārējie pamatlīdzekļi </t>
  </si>
  <si>
    <t>Pamatlīdzekļu izveidošana un nepabeigtā celtniecība</t>
  </si>
  <si>
    <t>III ILGTERMIŅA FINANŠU IEGULDĪJUMI</t>
  </si>
  <si>
    <t>Akcijas un daļas</t>
  </si>
  <si>
    <t>Nākamo periodu izmaksas</t>
  </si>
  <si>
    <t>3.</t>
  </si>
  <si>
    <t>Ilgtermiņa aizdevumi</t>
  </si>
  <si>
    <t>Apgrozāmie līdzekļi</t>
  </si>
  <si>
    <t>I KRĀJUMI:</t>
  </si>
  <si>
    <t>Materiāli</t>
  </si>
  <si>
    <t>Preces</t>
  </si>
  <si>
    <t>II DEBITORI:</t>
  </si>
  <si>
    <t>III Nākamo periodu izmaksas</t>
  </si>
  <si>
    <t>IV Vērtspapīri</t>
  </si>
  <si>
    <t>V Nauda</t>
  </si>
  <si>
    <t>BILANCE</t>
  </si>
  <si>
    <t>Latvijas Neredzīgo biedrības Centrālās valdes priekšsēdētājs Kaspars Biezais</t>
  </si>
  <si>
    <t>nauda</t>
  </si>
  <si>
    <t>summa</t>
  </si>
  <si>
    <t>kopā</t>
  </si>
  <si>
    <t xml:space="preserve">    (paraksts)</t>
  </si>
  <si>
    <t>261401</t>
  </si>
  <si>
    <t>Latvijas Neredzīgo biedrības galvenā grāmatvede Ļubova Urbanoviča</t>
  </si>
  <si>
    <t>261402</t>
  </si>
  <si>
    <t>261403</t>
  </si>
  <si>
    <t>261404</t>
  </si>
  <si>
    <t>261405</t>
  </si>
  <si>
    <t>261406</t>
  </si>
  <si>
    <t>261407</t>
  </si>
  <si>
    <t>261408</t>
  </si>
  <si>
    <t>261409</t>
  </si>
  <si>
    <t>261410</t>
  </si>
  <si>
    <t>261411</t>
  </si>
  <si>
    <t>261412</t>
  </si>
  <si>
    <t>262101</t>
  </si>
  <si>
    <t>262107</t>
  </si>
  <si>
    <t>262108</t>
  </si>
  <si>
    <t>262201</t>
  </si>
  <si>
    <t>262202</t>
  </si>
  <si>
    <t>262203</t>
  </si>
  <si>
    <t>262205</t>
  </si>
  <si>
    <t>262206</t>
  </si>
  <si>
    <t>262207</t>
  </si>
  <si>
    <t>262208</t>
  </si>
  <si>
    <t>262210</t>
  </si>
  <si>
    <t>262212</t>
  </si>
  <si>
    <t>262213</t>
  </si>
  <si>
    <t>262214</t>
  </si>
  <si>
    <t>2670</t>
  </si>
  <si>
    <t>2671</t>
  </si>
  <si>
    <t>PASĪVS</t>
  </si>
  <si>
    <t>I FONDI:</t>
  </si>
  <si>
    <t>Pamatfonds</t>
  </si>
  <si>
    <t>Mērķfonds</t>
  </si>
  <si>
    <t>Rezerves fonds</t>
  </si>
  <si>
    <t>3.1.</t>
  </si>
  <si>
    <t>Iepriekšējo gadu rezerves fonds</t>
  </si>
  <si>
    <t>3.2.</t>
  </si>
  <si>
    <t>pārskata gada rezerves fonds</t>
  </si>
  <si>
    <t>II ILGTERMIŅA KREDITORI:</t>
  </si>
  <si>
    <t>Ilgtermiņa aizņēmumi no kredītiestādēm</t>
  </si>
  <si>
    <t>Citi aizņēmumi</t>
  </si>
  <si>
    <t>Nākamo periodu ieņēmumi</t>
  </si>
  <si>
    <t>III ĪSTERMIŅA KREDITORI:</t>
  </si>
  <si>
    <t>Īstermiņa aizņēmumi no kredītiestādēm</t>
  </si>
  <si>
    <t>Nodokļi un valsts sociālās aprošināšanas obligātās iemaksas</t>
  </si>
  <si>
    <t>4.</t>
  </si>
  <si>
    <t>Pārējie kreditori</t>
  </si>
  <si>
    <t>IV MAKSĀJUMI DZĪVOJAMĀS MĀJAS NĀKOTNES REMONTIEM</t>
  </si>
  <si>
    <t>Nr. p.k.</t>
  </si>
  <si>
    <t xml:space="preserve">Posteņa nosaukums </t>
  </si>
  <si>
    <t>Pie-zīme</t>
  </si>
  <si>
    <t xml:space="preserve">Iepriekšējā pārskata gada beigās </t>
  </si>
  <si>
    <t>I</t>
  </si>
  <si>
    <t>Biedru nauda, iestāšanās nauda un citas gadskārtējās iemaksas</t>
  </si>
  <si>
    <t>II</t>
  </si>
  <si>
    <t>Saņemtie ziedojumi un dāvinājumi</t>
  </si>
  <si>
    <t>III</t>
  </si>
  <si>
    <t>Saņemtie mantojumi</t>
  </si>
  <si>
    <t>IV</t>
  </si>
  <si>
    <t>Saņemtās dotācijas</t>
  </si>
  <si>
    <t>V</t>
  </si>
  <si>
    <t>Ieņēmumi no saimnieciskās darbības</t>
  </si>
  <si>
    <t>VI</t>
  </si>
  <si>
    <t>No ES, EEZ un citiem ārvalstu fondiem saņemtais finansējums</t>
  </si>
  <si>
    <t>VII</t>
  </si>
  <si>
    <t>Citi ieņēmumi</t>
  </si>
  <si>
    <t>VIII</t>
  </si>
  <si>
    <t>Ieņēmumi kopā</t>
  </si>
  <si>
    <t>IX</t>
  </si>
  <si>
    <t>Izdevumi:</t>
  </si>
  <si>
    <t>(1)</t>
  </si>
  <si>
    <t>Izdevumi, izņemot izdevumus saimnieciskās darbības veikšanai</t>
  </si>
  <si>
    <t>Atbalsta maksājumi personām</t>
  </si>
  <si>
    <t>Materiālu izdevumi</t>
  </si>
  <si>
    <t>Darba samaksa</t>
  </si>
  <si>
    <t>Sociālās aprošināšanas un nodrošinājuma maksājumi</t>
  </si>
  <si>
    <t>5.</t>
  </si>
  <si>
    <t>Pamatlīdzekļu un nemateriālo ieguldījumu nolietojums un norakstīšana</t>
  </si>
  <si>
    <t>6.</t>
  </si>
  <si>
    <t>Citi izdevumi.</t>
  </si>
  <si>
    <t>(2)</t>
  </si>
  <si>
    <t>Izdevumi saimnieciskās darbības veikšanai</t>
  </si>
  <si>
    <t>Saimnieciskās darbības veikšanai saņemto citu personu pakalpojumi</t>
  </si>
  <si>
    <t>X</t>
  </si>
  <si>
    <t>Nodokļi</t>
  </si>
  <si>
    <t>XI</t>
  </si>
  <si>
    <t>Izdevumi kopā</t>
  </si>
  <si>
    <t>XII</t>
  </si>
  <si>
    <t>Ieņēmumu un izdevumu starpība</t>
  </si>
  <si>
    <t>t. sk. Ieņēmumu un izdevumu starpība no saimnieciskās darbības</t>
  </si>
  <si>
    <t>______________</t>
  </si>
  <si>
    <t>(paraksts)</t>
  </si>
  <si>
    <t>6</t>
  </si>
  <si>
    <t>Atlikums pārskata gada sākumā</t>
  </si>
  <si>
    <t>Vispārējie ziedojumi (neierobežotai lietošanai), tai skaitā anonīmi ziedojumi un dāvinājumi</t>
  </si>
  <si>
    <t>Mērķziedojumi (noteiktiem mērķiem), tai skaitā anonīmi ziedojumi un dāvinājumi</t>
  </si>
  <si>
    <t>Pārskata gadā saņemto ziedojumu un dāvinājumu kopsumma</t>
  </si>
  <si>
    <t>Vispārēji ziedojumi (neierobežotai lietošanai)</t>
  </si>
  <si>
    <t>1.1.</t>
  </si>
  <si>
    <t>Latvijas Republikā reģistrētās juridiskās personas</t>
  </si>
  <si>
    <t>1.2.</t>
  </si>
  <si>
    <t>Ārvalstu juridiskās personas</t>
  </si>
  <si>
    <t>1.3.</t>
  </si>
  <si>
    <t>Fiziskās personas (rezidenti)</t>
  </si>
  <si>
    <t>1.4.</t>
  </si>
  <si>
    <t>Fiziskās personas (nerezidenti)</t>
  </si>
  <si>
    <t>1.5.</t>
  </si>
  <si>
    <t>Anonīmi (nezināmi) ziedotāji un dāvinātāji</t>
  </si>
  <si>
    <t>1.6.</t>
  </si>
  <si>
    <t>Citi ziedotāji</t>
  </si>
  <si>
    <t>Mērķziedojumi (noteiktiem mērķiem)</t>
  </si>
  <si>
    <t>2.1.</t>
  </si>
  <si>
    <t>2.2.</t>
  </si>
  <si>
    <t>2.3.</t>
  </si>
  <si>
    <t>2.4.</t>
  </si>
  <si>
    <t>2.5.</t>
  </si>
  <si>
    <t>2.6.</t>
  </si>
  <si>
    <t>Ziedojumu un dāvinājumu izlietojuma kopsumma</t>
  </si>
  <si>
    <t>Vispārēji ziedojumi (neierobežotai lietošanai),  tai skaitā anonīmi ziedojumi un dāvinājumi</t>
  </si>
  <si>
    <t>Statūtos paredzētajiem mērķiem un uzdevumiem</t>
  </si>
  <si>
    <t>1.1.1.</t>
  </si>
  <si>
    <t xml:space="preserve"> Sabiedriskā labuma darbībai</t>
  </si>
  <si>
    <t>1.1.2.</t>
  </si>
  <si>
    <t xml:space="preserve"> Citiem mērķiem un uzdevumiem</t>
  </si>
  <si>
    <t>Administratīvajiem izdevumiem</t>
  </si>
  <si>
    <t>Pārējiem saimnieciskās darbības izdevumiem</t>
  </si>
  <si>
    <t>2.1.1.</t>
  </si>
  <si>
    <t>2.1.2.</t>
  </si>
  <si>
    <t>Atlikums pārskata gada beigās</t>
  </si>
  <si>
    <t>GRĀMATVEDĪBAS POLITIKA</t>
  </si>
  <si>
    <t>Informācija par Biedrības darbu</t>
  </si>
  <si>
    <t>Информация об обществе</t>
  </si>
  <si>
    <t>Company Information</t>
  </si>
  <si>
    <t>Latvijas Neredzīgo biedrība (turpmāk Biedrība) darbojas saskaņā ar Latvijas Republikas Biedrību un nodibinājumu likumu.</t>
  </si>
  <si>
    <t>Grāmatvedības principi un novērtēšanas metodes</t>
  </si>
  <si>
    <t xml:space="preserve">          Gada pārskats ir sagatavots saskaņā ar Latvijas Republikas likumdošanu, Biedrības statūtiem un 2022.gada 14.jūlija LR Ministru Kabineta noteikumiem Nr. 439 “Noteikumi par biedrību, nodibinājumu un arodbiedrību gada pārskatiem un grāmatvedības kārtošanu vienkāršā ieraksta sistēmā”.</t>
  </si>
  <si>
    <t>Gada pārskata posteņi ir novērtēti atbilstoši sekojošiem grāmatvedības principiem:</t>
  </si>
  <si>
    <t>Отчёт о движении денежных средств</t>
  </si>
  <si>
    <t>Cash Flow Statement</t>
  </si>
  <si>
    <t>Pieņemot, ka Biedrība turpinās darbību arī turpmāk,</t>
  </si>
  <si>
    <t xml:space="preserve">1) izmantojot tādas pašas novērtēšanas metodes kā iepriekšējā pārskata gadā, </t>
  </si>
  <si>
    <t>2) novērtēšana veikta ar pienācīgu piesardzību, t.i.:</t>
  </si>
  <si>
    <t xml:space="preserve">     * gada pārskatā iekļauti tikai līdz bilances datumam Biedrības saņemtie ziedojumi,</t>
  </si>
  <si>
    <t xml:space="preserve">     * ņemtas vērā izmaksas, kas radušās pārskata gadā vai iepriekšējos gados, arī tad, ja tās kļuvušas zināmas laika posmā starp bilances datumu un gada pārskata sagatavošanas datumu,</t>
  </si>
  <si>
    <t>Biedrības saimnieciskie darījumi iegrāmatoti un atspoguļoti gada pārskatā, ņemot vērā to ekonomisko saturu un būtību, nevis juridisko formu,</t>
  </si>
  <si>
    <t>Aktīva un pasīva posteņu sastāvdaļas novērtētas atsevišķi.</t>
  </si>
  <si>
    <t xml:space="preserve">          Bilances posteņi strukturēti atbilstoši MK noteikumu Nr.439 2.pielikuma pievienotajai shēmai. Ieņēmumu un izdevumu pārskats ir sagatavots atbilstoši MK noteikumu Nr.439 3.pielikumā pievienotajai shēmai. Ieņēmumu pārsniegumu pār izdevumiem ieskaita rezerves fondā. Izdevumu pārsniegumu pār ieņēmumiem noraksta no rezerves fonda atlikuma. </t>
  </si>
  <si>
    <t xml:space="preserve">          Materiālo un finanšu līdzekļu atlikumi pārbaudīti inventarizācijās. Pamatlīdzekļi ir uzrādīti iegādes vērtībā, atskaitot nolietojumu. Pamatlīdzekļu nolietojums aprēķināts pēc lineārās metodes.</t>
  </si>
  <si>
    <t>Ieņēmumu uzskaite</t>
  </si>
  <si>
    <t xml:space="preserve">          Postenī Biedru nauda, iestāšanās nauda un citas gadskārtējās iemaksas tiek uzskaitītas Biedrības biedru iemaksātās biedru naudas.</t>
  </si>
  <si>
    <t xml:space="preserve">          Saņemto ziedojumu sastāvā tiek uzskaitītas Biedrības norēķinu kontā saņemtās ziedojumu summas. Saņemtie mantiskie ziedojumi tiek novērtēti naudā, pamatojoties uz ziedojumu vai dāvinājuma apliecinošajos dokumentos norādīto vērtību. </t>
  </si>
  <si>
    <t xml:space="preserve">          Postenī Saņemtās dotācijas tiek iekļautas summas, kas saņemtas no valsts un pašvaldību budžetiem, Nodarbinatības valsts aģentūras.</t>
  </si>
  <si>
    <t xml:space="preserve">          Ieņēmumus no saimnieciskās darbības veido ieņēmumi no telpu nomas, transporta un citu pakalpojumu sniegšanas.</t>
  </si>
  <si>
    <t xml:space="preserve">          Pārējie ieņēmumi veidojas no vienreizējām iemaksām, kas saņemtas par tehnisko palīglīdzekļu izsniegšanu, veicot valsts deleģētās funkcijas, kā arī no citām biedrībām, labdarības fondiem un nodibinājumiem saņemtajām summām.</t>
  </si>
  <si>
    <t xml:space="preserve">          Biedrībai ir izveidoti trīs fondi:</t>
  </si>
  <si>
    <t xml:space="preserve">* pamatfonda, kas sastāv no ilgtermiņa ieguldījumiem, </t>
  </si>
  <si>
    <t>* mērķfonda, kas veidojas no mērķa ziedojumiem.Tie tiek izmantoti konkrētu mērķu sasniegšanai,</t>
  </si>
  <si>
    <t>* rezerves fonda, kas ir paredzēts neierobežotai lietošanai Biedrības statūtos noteikto mērķu un uzdevumu sasniegšanai.  Veidojas no ieņēmumu pārsnieguma pār izdevumiem vai arī samazinās par izdevumu pārsniegumu pār ieņēmumiem.</t>
  </si>
  <si>
    <t>-</t>
  </si>
  <si>
    <t>2. Nemateriālo ieguldījumu un pamatlīdzekļu kustības pārskats</t>
  </si>
  <si>
    <t>Nemate-riālie ieguldījumi</t>
  </si>
  <si>
    <t>Dzīvnieki un augi</t>
  </si>
  <si>
    <t>Pārējie pamat-līdzekļi</t>
  </si>
  <si>
    <t>Pamatlīdzekļi kopā</t>
  </si>
  <si>
    <t>EUR</t>
  </si>
  <si>
    <t>Uzskaites vērtība</t>
  </si>
  <si>
    <t>Iegādāts</t>
  </si>
  <si>
    <t xml:space="preserve">Atsavināts vai likvidēts </t>
  </si>
  <si>
    <t>Pārvietots uz citu posteni</t>
  </si>
  <si>
    <t>Uzkrātais nolietojums</t>
  </si>
  <si>
    <t xml:space="preserve">Aprēķinātais nolietojums </t>
  </si>
  <si>
    <t>Atsavināts</t>
  </si>
  <si>
    <t>Pārvietots</t>
  </si>
  <si>
    <t>Atlikusī vērtība</t>
  </si>
  <si>
    <t>31.12.2023.</t>
  </si>
  <si>
    <t xml:space="preserve"> 3. Krājumi</t>
  </si>
  <si>
    <t>Iepirktie tehniskie palīglīdzekļi personām ar redzes traucējumiem Valsts deleģēto funkciju ietvaros</t>
  </si>
  <si>
    <t>Pārējie krājumi</t>
  </si>
  <si>
    <t>4. Debitori</t>
  </si>
  <si>
    <t>Debitoru parādi</t>
  </si>
  <si>
    <t>Norēķini ar norēķinu personām</t>
  </si>
  <si>
    <t>Uzkrātie ieņēmumi</t>
  </si>
  <si>
    <t>Avansa maksājums par pakalpojumiem un pārējie debitori</t>
  </si>
  <si>
    <t>5. Nauda</t>
  </si>
  <si>
    <t>Naudas līdzekļi valsts deleģēto funkciju izpildei</t>
  </si>
  <si>
    <t>Naudas līdzekļi banku kontos</t>
  </si>
  <si>
    <t>Naudas līdzekļi teritoriālo organizāciju kasēs</t>
  </si>
  <si>
    <t>6. Fondi</t>
  </si>
  <si>
    <t>Biedrības pamatfonds</t>
  </si>
  <si>
    <t>Pārskata gada rezerves fonds</t>
  </si>
  <si>
    <t>Fondu līdzekļi veidojas no ieņēmumu un izdevumu pārskatā aprēķinātās ieņēmumu un izdevumu starpības. Mērķfondos uzskaitīti līdzekļi, kas ir atlikumā no noteiktiem mērķiem ziedotajām summām. Rezerves fondā ir atlikums no ziedojumiem neierobežotiem mērķiem.</t>
  </si>
  <si>
    <t>7. Nākamo periodu ieņēmumi</t>
  </si>
  <si>
    <t>Ilgtermiņa daļa:</t>
  </si>
  <si>
    <t>ERAF projekti Braila iela 3,4,10 un Bukmuižas iela 20</t>
  </si>
  <si>
    <t>Citi nākamo periodu ieņēmumi (projektiem u.c)</t>
  </si>
  <si>
    <t>Kopā ilgtermiņa daļa</t>
  </si>
  <si>
    <t>Īstermiņa daļa:</t>
  </si>
  <si>
    <t>Nākamo periodu ieņēmumi (valsts dotācija)</t>
  </si>
  <si>
    <t>8. Nodokļi un valsts sociālās apdrošināšanas iemaksas</t>
  </si>
  <si>
    <t>Pievienotās vērtības nodoklis</t>
  </si>
  <si>
    <t>Iedzīvotāju ienākuma nodoklis</t>
  </si>
  <si>
    <t>Sociālās apdrošināšanas obligātās iemksas</t>
  </si>
  <si>
    <t>Uzņēmējdarbības riska nodeva</t>
  </si>
  <si>
    <t>9. Pārējie kreditori</t>
  </si>
  <si>
    <t>Uzkrātās vienreizējās iemaksas par tehniskajiem palīglīdzekļiem</t>
  </si>
  <si>
    <t>Saņemtais avanss - Rīgas Dome Strazdumuižas dienas centra finansējumam</t>
  </si>
  <si>
    <t>Parādi piegādātājiem un uzkrātās saistības</t>
  </si>
  <si>
    <t>Uzkrātās saistības norēķiniem ar darbiniekiem</t>
  </si>
  <si>
    <t>Uzkrātās saistības piegādātājiem</t>
  </si>
  <si>
    <t>Norēķini par darba algām</t>
  </si>
  <si>
    <t>10. Ieņēmumi kopā</t>
  </si>
  <si>
    <t>Dažādas dotācijas t.sk.</t>
  </si>
  <si>
    <t xml:space="preserve">       * Valsts deleģēto funkciju veikšanai</t>
  </si>
  <si>
    <t xml:space="preserve">       * Dotācijas no Rīgas Domes</t>
  </si>
  <si>
    <t xml:space="preserve">       * Dažādas dotācijas un līdzfinansējums</t>
  </si>
  <si>
    <t>Ieņēmumi no saimnieciskās darbības t.sk.</t>
  </si>
  <si>
    <t xml:space="preserve">      * Ieņēmumi no īpašuma nomas un komunālajiem pakalpojumiem</t>
  </si>
  <si>
    <t xml:space="preserve">      * pārējie ieņēmumi</t>
  </si>
  <si>
    <t>No ES, EEZ un citiem ārvalstu fondiem saņemtais finansējums t.sk.</t>
  </si>
  <si>
    <t xml:space="preserve">      * Interreg Latvija - Lietuva projekts "Dialogue in the silence and in the dark"</t>
  </si>
  <si>
    <t>Citi ieņēmumi t.sk.</t>
  </si>
  <si>
    <t xml:space="preserve">       * Subsidētās darba vietas Nodarbinātības valsts aģentūra</t>
  </si>
  <si>
    <t xml:space="preserve">      * Vienreizējās iemaksas par tiflotehniku</t>
  </si>
  <si>
    <t xml:space="preserve">      * Ieņēmumi no PL iznomāšanas vai pārdošanas</t>
  </si>
  <si>
    <t xml:space="preserve">      * Līdzfinansējums projektiem un citi</t>
  </si>
  <si>
    <t>11. Materiālu izdevumi</t>
  </si>
  <si>
    <t>Teh. palīglīdzekļi personām ar redzes traucējumiem valsts deleģēto f-ju ietvaros</t>
  </si>
  <si>
    <t>Pārējās materiālās izmaksas</t>
  </si>
  <si>
    <t>12. Citi izdevumi</t>
  </si>
  <si>
    <t xml:space="preserve"> </t>
  </si>
  <si>
    <t>Izmaksas Valsts deleģēto funkciju nodrošināšanai</t>
  </si>
  <si>
    <t>Pašdarbības kolektīvu vadītāju izmaksas</t>
  </si>
  <si>
    <t>Projektu izdevumi, t.sk. Dienas centra</t>
  </si>
  <si>
    <t>Pārējās izmaksas</t>
  </si>
  <si>
    <t>Projektu neattiecināmās izmaksas</t>
  </si>
  <si>
    <t>Teritoriālo organizāciju izmaksas</t>
  </si>
  <si>
    <t>Telpu uzturēšanas izdevumi</t>
  </si>
  <si>
    <t>Sakaru un pasta izdevumi</t>
  </si>
  <si>
    <t>Gada pārskats 2024</t>
  </si>
  <si>
    <t>Rīga, 2025</t>
  </si>
  <si>
    <t>2025.gada ___.______________________</t>
  </si>
  <si>
    <t>31.12.2024.</t>
  </si>
  <si>
    <t>2025.gada ____.______________________</t>
  </si>
  <si>
    <t>valdes sēdē 27.03.2025.</t>
  </si>
  <si>
    <t>262211</t>
  </si>
  <si>
    <t>13. Citi izdevumi</t>
  </si>
  <si>
    <t>ctr</t>
  </si>
  <si>
    <t>5611, 5621</t>
  </si>
  <si>
    <t>5421, 5422</t>
  </si>
  <si>
    <t>5424, 5916</t>
  </si>
  <si>
    <t>2621, 2622</t>
  </si>
  <si>
    <t>5912 ERAF gala -D apgr</t>
  </si>
  <si>
    <t>5912 VD-Braila gala - D apgr</t>
  </si>
  <si>
    <t>5912 ERAF D apgr</t>
  </si>
  <si>
    <t>5913 DC</t>
  </si>
  <si>
    <t>5912 projektiem, 5913 dotācijām, 5918</t>
  </si>
  <si>
    <t>2115, 2116</t>
  </si>
  <si>
    <t>Latvijas Neredzīgo biedrība, reģ. Nr.40008004000, Braila iela 3, Rīga Gada pārskats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</si>
</sst>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3">
    <numFmt numFmtId="164" formatCode="_(* #,##0_);_(* \(#,##0\);_(* &quot;-&quot;_);_(@_)"/>
    <numFmt numFmtId="165" formatCode="_ * #,##0.00_ ;_ * \-#,##0.00_ ;_ * &quot;-&quot;??_ ;_ @_ "/>
    <numFmt numFmtId="166" formatCode="_(* #\ ###\ ##0_);_(* \(#\ ##0\);_(* &quot;-&quot;_);_(@_)"/>
    <numFmt numFmtId="167" formatCode="_-* #,##0_-;\-* #,##0_-;_-* &quot;-&quot;??_-;_-@_-"/>
    <numFmt numFmtId="168" formatCode="0.00_);[Red]\(0.00\)"/>
    <numFmt numFmtId="169" formatCode="_(* #\ ###\ ##0_);_(* \(#\ ###\ ##0\);_(* &quot;-&quot;_);_(@_)"/>
    <numFmt numFmtId="170" formatCode="_(* #\ ###\ ##0_);_(* \(#\##0\);_(* &quot;-&quot;_);_(@_)"/>
    <numFmt numFmtId="171" formatCode="_(* #\ ##0_);_(* \(#\ ##0\);_(* &quot;-&quot;_);_(@_)"/>
    <numFmt numFmtId="172" formatCode="_(*#\ ##0_);_(* \(#,##0\);_(* &quot;-&quot;_);_(@_)"/>
    <numFmt numFmtId="173" formatCode="_(* #\ #\ #0_);_(* \(#\ #\ #0\);_(* &quot;-&quot;_);_(@_)"/>
    <numFmt numFmtId="174" formatCode="0_ "/>
    <numFmt numFmtId="175" formatCode="#0.00"/>
    <numFmt numFmtId="176" formatCode="0.00_ "/>
  </numFmts>
  <fonts count="44">
    <font>
      <sz val="11"/>
      <color theme="1"/>
      <name val="Calibri"/>
      <charset val="134"/>
      <scheme val="minor"/>
    </font>
    <font>
      <sz val="10"/>
      <color theme="1"/>
      <name val="Arial"/>
      <family val="2"/>
      <charset val="186"/>
    </font>
    <font>
      <b/>
      <i/>
      <sz val="10"/>
      <color theme="1"/>
      <name val="Arial"/>
      <family val="2"/>
      <charset val="186"/>
    </font>
    <font>
      <sz val="10"/>
      <name val="Arial"/>
      <family val="2"/>
      <charset val="186"/>
    </font>
    <font>
      <b/>
      <sz val="10"/>
      <name val="Arial"/>
      <family val="2"/>
      <charset val="186"/>
    </font>
    <font>
      <sz val="9"/>
      <name val="Arial"/>
      <family val="2"/>
      <charset val="186"/>
    </font>
    <font>
      <b/>
      <u/>
      <sz val="10"/>
      <color theme="1"/>
      <name val="Arial"/>
      <family val="2"/>
      <charset val="186"/>
    </font>
    <font>
      <sz val="10"/>
      <color indexed="8"/>
      <name val="Arial"/>
      <family val="2"/>
      <charset val="186"/>
    </font>
    <font>
      <b/>
      <i/>
      <sz val="10"/>
      <color indexed="8"/>
      <name val="Arial"/>
      <family val="2"/>
      <charset val="186"/>
    </font>
    <font>
      <b/>
      <sz val="10"/>
      <color indexed="8"/>
      <name val="Arial"/>
      <family val="2"/>
      <charset val="186"/>
    </font>
    <font>
      <sz val="9"/>
      <color theme="1"/>
      <name val="Arial"/>
      <family val="2"/>
      <charset val="186"/>
    </font>
    <font>
      <sz val="9"/>
      <color indexed="8"/>
      <name val="Arial"/>
      <family val="2"/>
      <charset val="186"/>
    </font>
    <font>
      <b/>
      <sz val="10"/>
      <color theme="1"/>
      <name val="Arial"/>
      <family val="2"/>
      <charset val="186"/>
    </font>
    <font>
      <sz val="8"/>
      <name val="Arial"/>
      <family val="2"/>
      <charset val="186"/>
    </font>
    <font>
      <i/>
      <u/>
      <sz val="10"/>
      <color theme="1"/>
      <name val="Arial"/>
      <family val="2"/>
      <charset val="186"/>
    </font>
    <font>
      <i/>
      <sz val="10"/>
      <color theme="1"/>
      <name val="Arial"/>
      <family val="2"/>
      <charset val="186"/>
    </font>
    <font>
      <b/>
      <u/>
      <sz val="10"/>
      <name val="Arial"/>
      <family val="2"/>
      <charset val="186"/>
    </font>
    <font>
      <i/>
      <sz val="10"/>
      <name val="Arial"/>
      <family val="2"/>
      <charset val="186"/>
    </font>
    <font>
      <i/>
      <sz val="8"/>
      <name val="Arial"/>
      <family val="2"/>
      <charset val="186"/>
    </font>
    <font>
      <b/>
      <u/>
      <sz val="10"/>
      <color indexed="8"/>
      <name val="Arial"/>
      <family val="2"/>
      <charset val="186"/>
    </font>
    <font>
      <sz val="8"/>
      <color theme="1"/>
      <name val="Arial"/>
      <family val="2"/>
      <charset val="186"/>
    </font>
    <font>
      <b/>
      <sz val="9"/>
      <name val="Arial"/>
      <family val="2"/>
      <charset val="186"/>
    </font>
    <font>
      <b/>
      <sz val="12"/>
      <name val="Arial"/>
      <family val="2"/>
      <charset val="186"/>
    </font>
    <font>
      <i/>
      <sz val="9"/>
      <name val="Arial"/>
      <family val="2"/>
      <charset val="186"/>
    </font>
    <font>
      <b/>
      <sz val="14"/>
      <name val="Arial"/>
      <family val="2"/>
      <charset val="186"/>
    </font>
    <font>
      <b/>
      <sz val="8"/>
      <name val="Arial"/>
      <family val="2"/>
      <charset val="186"/>
    </font>
    <font>
      <b/>
      <sz val="11"/>
      <name val="Arial"/>
      <family val="2"/>
      <charset val="186"/>
    </font>
    <font>
      <b/>
      <i/>
      <sz val="8"/>
      <name val="Arial"/>
      <family val="2"/>
      <charset val="186"/>
    </font>
    <font>
      <sz val="8"/>
      <color rgb="FFFF0000"/>
      <name val="Arial"/>
      <family val="2"/>
      <charset val="186"/>
    </font>
    <font>
      <sz val="9.5"/>
      <color theme="1"/>
      <name val="Arial"/>
      <family val="2"/>
      <charset val="186"/>
    </font>
    <font>
      <u/>
      <sz val="10"/>
      <name val="Arial"/>
      <family val="2"/>
      <charset val="186"/>
    </font>
    <font>
      <u/>
      <sz val="10"/>
      <color indexed="8"/>
      <name val="Arial"/>
      <family val="2"/>
      <charset val="186"/>
    </font>
    <font>
      <b/>
      <sz val="16"/>
      <color indexed="8"/>
      <name val="Arial"/>
      <family val="2"/>
      <charset val="186"/>
    </font>
    <font>
      <sz val="11"/>
      <color theme="1"/>
      <name val="Arial"/>
      <family val="2"/>
      <charset val="186"/>
    </font>
    <font>
      <sz val="11"/>
      <color indexed="8"/>
      <name val="Arial"/>
      <family val="2"/>
      <charset val="186"/>
    </font>
    <font>
      <b/>
      <sz val="12"/>
      <color theme="1"/>
      <name val="Arial"/>
      <family val="2"/>
      <charset val="186"/>
    </font>
    <font>
      <sz val="10"/>
      <color indexed="8"/>
      <name val="Times New Roman"/>
      <family val="1"/>
      <charset val="186"/>
    </font>
    <font>
      <sz val="10"/>
      <color indexed="8"/>
      <name val="Times New Roman"/>
      <family val="1"/>
      <charset val="186"/>
    </font>
    <font>
      <sz val="11"/>
      <color theme="1"/>
      <name val="Calibri"/>
      <family val="2"/>
      <charset val="186"/>
      <scheme val="minor"/>
    </font>
    <font>
      <sz val="8"/>
      <color rgb="FFFFFF00"/>
      <name val="Arial"/>
      <family val="2"/>
      <charset val="186"/>
    </font>
    <font>
      <b/>
      <sz val="8"/>
      <color rgb="FFFFFF00"/>
      <name val="Arial"/>
      <family val="2"/>
      <charset val="186"/>
    </font>
    <font>
      <sz val="10"/>
      <color rgb="FFFFFF00"/>
      <name val="Arial"/>
      <family val="2"/>
      <charset val="186"/>
    </font>
    <font>
      <b/>
      <i/>
      <sz val="9"/>
      <color theme="1"/>
      <name val="Arial"/>
      <family val="2"/>
      <charset val="186"/>
    </font>
    <font>
      <b/>
      <sz val="16"/>
      <color theme="1"/>
      <name val="Arial"/>
      <family val="2"/>
      <charset val="186"/>
    </font>
  </fonts>
  <fills count="10">
    <fill>
      <patternFill patternType="none"/>
    </fill>
    <fill>
      <patternFill patternType="gray125"/>
    </fill>
    <fill>
      <patternFill patternType="solid">
        <fgColor indexed="41"/>
        <bgColor indexed="64"/>
      </patternFill>
    </fill>
    <fill>
      <patternFill patternType="solid">
        <fgColor indexed="27"/>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theme="2"/>
        <bgColor indexed="64"/>
      </patternFill>
    </fill>
    <fill>
      <patternFill patternType="solid">
        <fgColor theme="0" tint="-0.1498764000366222"/>
        <bgColor indexed="64"/>
      </patternFill>
    </fill>
    <fill>
      <patternFill patternType="solid">
        <fgColor theme="0" tint="-0.14996795556505021"/>
        <bgColor indexed="64"/>
      </patternFill>
    </fill>
    <fill>
      <patternFill patternType="solid">
        <fgColor theme="9" tint="0.39997558519241921"/>
        <bgColor indexed="64"/>
      </patternFill>
    </fill>
  </fills>
  <borders count="30">
    <border>
      <left/>
      <right/>
      <top/>
      <bottom/>
      <diagonal/>
    </border>
    <border>
      <left/>
      <right/>
      <top style="thin">
        <color auto="1"/>
      </top>
      <bottom style="double">
        <color auto="1"/>
      </bottom>
      <diagonal/>
    </border>
    <border>
      <left/>
      <right/>
      <top/>
      <bottom style="double">
        <color auto="1"/>
      </bottom>
      <diagonal/>
    </border>
    <border>
      <left/>
      <right/>
      <top style="thin">
        <color auto="1"/>
      </top>
      <bottom style="thin">
        <color auto="1"/>
      </bottom>
      <diagonal/>
    </border>
    <border>
      <left/>
      <right/>
      <top/>
      <bottom style="thin">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right/>
      <top/>
      <bottom style="hair">
        <color auto="1"/>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right/>
      <top style="hair">
        <color auto="1"/>
      </top>
      <bottom/>
      <diagonal/>
    </border>
    <border>
      <left style="hair">
        <color auto="1"/>
      </left>
      <right/>
      <top/>
      <bottom style="hair">
        <color auto="1"/>
      </bottom>
      <diagonal/>
    </border>
    <border>
      <left/>
      <right style="hair">
        <color auto="1"/>
      </right>
      <top/>
      <bottom style="hair">
        <color auto="1"/>
      </bottom>
      <diagonal/>
    </border>
    <border>
      <left style="hair">
        <color auto="1"/>
      </left>
      <right style="hair">
        <color auto="1"/>
      </right>
      <top/>
      <bottom/>
      <diagonal/>
    </border>
    <border>
      <left/>
      <right style="hair">
        <color auto="1"/>
      </right>
      <top style="hair">
        <color auto="1"/>
      </top>
      <bottom/>
      <diagonal/>
    </border>
    <border>
      <left style="hair">
        <color auto="1"/>
      </left>
      <right/>
      <top/>
      <bottom/>
      <diagonal/>
    </border>
    <border>
      <left/>
      <right/>
      <top style="hair">
        <color auto="1"/>
      </top>
      <bottom style="medium">
        <color auto="1"/>
      </bottom>
      <diagonal/>
    </border>
    <border>
      <left/>
      <right style="hair">
        <color auto="1"/>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hair">
        <color auto="1"/>
      </left>
      <right style="thin">
        <color auto="1"/>
      </right>
      <top style="hair">
        <color auto="1"/>
      </top>
      <bottom/>
      <diagonal/>
    </border>
    <border>
      <left style="hair">
        <color auto="1"/>
      </left>
      <right style="thin">
        <color auto="1"/>
      </right>
      <top style="hair">
        <color auto="1"/>
      </top>
      <bottom style="hair">
        <color auto="1"/>
      </bottom>
      <diagonal/>
    </border>
    <border>
      <left style="hair">
        <color auto="1"/>
      </left>
      <right/>
      <top style="hair">
        <color auto="1"/>
      </top>
      <bottom/>
      <diagonal/>
    </border>
    <border>
      <left/>
      <right/>
      <top style="medium">
        <color auto="1"/>
      </top>
      <bottom/>
      <diagonal/>
    </border>
    <border>
      <left style="thin">
        <color auto="1"/>
      </left>
      <right/>
      <top/>
      <bottom/>
      <diagonal/>
    </border>
    <border>
      <left style="thin">
        <color auto="1"/>
      </left>
      <right/>
      <top/>
      <bottom style="thin">
        <color indexed="64"/>
      </bottom>
      <diagonal/>
    </border>
  </borders>
  <cellStyleXfs count="4">
    <xf numFmtId="0" fontId="0" fillId="0" borderId="0">
      <alignment vertical="center"/>
    </xf>
    <xf numFmtId="165" fontId="38" fillId="0" borderId="0" applyFont="0" applyFill="0" applyBorder="0" applyAlignment="0" applyProtection="0">
      <alignment vertical="center"/>
    </xf>
    <xf numFmtId="0" fontId="36" fillId="0" borderId="0"/>
    <xf numFmtId="0" fontId="37" fillId="0" borderId="0"/>
  </cellStyleXfs>
  <cellXfs count="451">
    <xf numFmtId="0" fontId="0" fillId="0" borderId="0" xfId="0">
      <alignment vertical="center"/>
    </xf>
    <xf numFmtId="0" fontId="1" fillId="0" borderId="0" xfId="0" applyFont="1" applyAlignment="1"/>
    <xf numFmtId="0" fontId="2" fillId="0" borderId="0" xfId="0" applyFont="1" applyAlignment="1"/>
    <xf numFmtId="0" fontId="3" fillId="0" borderId="0" xfId="0" applyFont="1" applyAlignment="1"/>
    <xf numFmtId="0" fontId="4" fillId="0" borderId="0" xfId="0" applyFont="1" applyAlignment="1"/>
    <xf numFmtId="0" fontId="5" fillId="0" borderId="0" xfId="0" applyFont="1" applyAlignment="1"/>
    <xf numFmtId="3" fontId="3" fillId="0" borderId="0" xfId="0" applyNumberFormat="1" applyFont="1" applyAlignment="1"/>
    <xf numFmtId="0" fontId="6" fillId="0" borderId="0" xfId="0" applyFont="1" applyAlignment="1"/>
    <xf numFmtId="0" fontId="1" fillId="0" borderId="0" xfId="0" applyFont="1" applyAlignment="1">
      <alignment vertical="top"/>
    </xf>
    <xf numFmtId="14" fontId="1" fillId="0" borderId="0" xfId="0" applyNumberFormat="1" applyFont="1" applyAlignment="1">
      <alignment vertical="top" wrapText="1"/>
    </xf>
    <xf numFmtId="0" fontId="7" fillId="0" borderId="0" xfId="0" applyFont="1" applyAlignment="1">
      <alignment horizontal="right" vertical="top" wrapText="1"/>
    </xf>
    <xf numFmtId="3" fontId="7" fillId="0" borderId="0" xfId="0" applyNumberFormat="1" applyFont="1" applyAlignment="1">
      <alignment horizontal="right" vertical="top" wrapText="1"/>
    </xf>
    <xf numFmtId="0" fontId="2" fillId="0" borderId="1" xfId="0" applyFont="1" applyBorder="1" applyAlignment="1">
      <alignment vertical="top"/>
    </xf>
    <xf numFmtId="14" fontId="2" fillId="0" borderId="1" xfId="0" applyNumberFormat="1" applyFont="1" applyBorder="1" applyAlignment="1">
      <alignment vertical="top"/>
    </xf>
    <xf numFmtId="0" fontId="2" fillId="0" borderId="1" xfId="0" applyFont="1" applyBorder="1" applyAlignment="1">
      <alignment horizontal="right" vertical="top"/>
    </xf>
    <xf numFmtId="3" fontId="2" fillId="0" borderId="1" xfId="0" applyNumberFormat="1" applyFont="1" applyBorder="1" applyAlignment="1">
      <alignment horizontal="right" vertical="top"/>
    </xf>
    <xf numFmtId="14" fontId="1" fillId="0" borderId="0" xfId="0" applyNumberFormat="1" applyFont="1" applyAlignment="1">
      <alignment vertical="top"/>
    </xf>
    <xf numFmtId="3" fontId="1" fillId="0" borderId="0" xfId="0" applyNumberFormat="1" applyFont="1" applyAlignment="1">
      <alignment vertical="top"/>
    </xf>
    <xf numFmtId="0" fontId="8" fillId="0" borderId="0" xfId="0" applyFont="1" applyAlignment="1">
      <alignment horizontal="left" vertical="top" wrapText="1"/>
    </xf>
    <xf numFmtId="166" fontId="9" fillId="0" borderId="0" xfId="1" applyNumberFormat="1" applyFont="1" applyFill="1" applyBorder="1" applyAlignment="1" applyProtection="1">
      <alignment vertical="top"/>
      <protection locked="0"/>
    </xf>
    <xf numFmtId="166" fontId="9" fillId="0" borderId="0" xfId="1" applyNumberFormat="1" applyFont="1" applyFill="1" applyBorder="1" applyAlignment="1" applyProtection="1">
      <alignment vertical="top"/>
    </xf>
    <xf numFmtId="0" fontId="1" fillId="0" borderId="0" xfId="0" applyFont="1" applyAlignment="1">
      <alignment vertical="top" wrapText="1"/>
    </xf>
    <xf numFmtId="166" fontId="1" fillId="0" borderId="0" xfId="1" applyNumberFormat="1" applyFont="1" applyFill="1" applyBorder="1" applyAlignment="1" applyProtection="1">
      <alignment vertical="top"/>
      <protection locked="0"/>
    </xf>
    <xf numFmtId="0" fontId="1" fillId="0" borderId="2" xfId="0" applyFont="1" applyBorder="1" applyAlignment="1">
      <alignment vertical="top" wrapText="1"/>
    </xf>
    <xf numFmtId="166" fontId="1" fillId="0" borderId="2" xfId="1" applyNumberFormat="1" applyFont="1" applyFill="1" applyBorder="1" applyAlignment="1" applyProtection="1">
      <alignment vertical="top"/>
      <protection locked="0"/>
    </xf>
    <xf numFmtId="166" fontId="9" fillId="0" borderId="2" xfId="1" applyNumberFormat="1" applyFont="1" applyFill="1" applyBorder="1" applyAlignment="1" applyProtection="1">
      <alignment vertical="top"/>
    </xf>
    <xf numFmtId="14" fontId="11" fillId="0" borderId="0" xfId="0" applyNumberFormat="1" applyFont="1" applyAlignment="1">
      <alignment horizontal="left" vertical="top"/>
    </xf>
    <xf numFmtId="166" fontId="1" fillId="0" borderId="0" xfId="1" applyNumberFormat="1" applyFont="1" applyFill="1" applyBorder="1" applyAlignment="1" applyProtection="1">
      <alignment vertical="top"/>
    </xf>
    <xf numFmtId="166" fontId="9" fillId="0" borderId="3" xfId="1" applyNumberFormat="1" applyFont="1" applyFill="1" applyBorder="1" applyAlignment="1" applyProtection="1">
      <alignment vertical="top"/>
    </xf>
    <xf numFmtId="3" fontId="12" fillId="0" borderId="0" xfId="0" applyNumberFormat="1" applyFont="1" applyAlignment="1">
      <alignment horizontal="right"/>
    </xf>
    <xf numFmtId="3" fontId="12" fillId="0" borderId="0" xfId="0" applyNumberFormat="1" applyFont="1" applyAlignment="1"/>
    <xf numFmtId="166" fontId="1" fillId="0" borderId="0" xfId="1" applyNumberFormat="1" applyFont="1" applyFill="1" applyBorder="1" applyAlignment="1" applyProtection="1">
      <protection locked="0"/>
    </xf>
    <xf numFmtId="0" fontId="3" fillId="0" borderId="4" xfId="0" applyFont="1" applyBorder="1" applyAlignment="1"/>
    <xf numFmtId="3" fontId="12" fillId="0" borderId="1" xfId="0" applyNumberFormat="1" applyFont="1" applyBorder="1" applyAlignment="1"/>
    <xf numFmtId="166" fontId="1" fillId="0" borderId="4" xfId="1" applyNumberFormat="1" applyFont="1" applyFill="1" applyBorder="1" applyAlignment="1" applyProtection="1">
      <alignment vertical="top"/>
      <protection locked="0"/>
    </xf>
    <xf numFmtId="0" fontId="13" fillId="0" borderId="0" xfId="0" applyFont="1" applyAlignment="1">
      <alignment horizontal="center"/>
    </xf>
    <xf numFmtId="0" fontId="14" fillId="0" borderId="0" xfId="0" applyFont="1" applyAlignment="1"/>
    <xf numFmtId="0" fontId="15" fillId="0" borderId="0" xfId="0" applyFont="1" applyAlignment="1"/>
    <xf numFmtId="0" fontId="15" fillId="0" borderId="4" xfId="0" applyFont="1" applyBorder="1" applyAlignment="1"/>
    <xf numFmtId="49" fontId="3" fillId="0" borderId="0" xfId="0" applyNumberFormat="1" applyFont="1" applyAlignment="1">
      <alignment horizontal="left" vertical="top" wrapText="1"/>
    </xf>
    <xf numFmtId="0" fontId="16" fillId="0" borderId="0" xfId="0" applyFont="1" applyAlignment="1"/>
    <xf numFmtId="1" fontId="3" fillId="0" borderId="0" xfId="0" applyNumberFormat="1" applyFont="1" applyAlignment="1"/>
    <xf numFmtId="164" fontId="3" fillId="0" borderId="0" xfId="0" applyNumberFormat="1" applyFont="1" applyAlignment="1"/>
    <xf numFmtId="3" fontId="4" fillId="0" borderId="0" xfId="0" applyNumberFormat="1" applyFont="1" applyAlignment="1"/>
    <xf numFmtId="0" fontId="17" fillId="0" borderId="0" xfId="0" applyFont="1" applyAlignment="1"/>
    <xf numFmtId="0" fontId="17" fillId="0" borderId="4" xfId="0" applyFont="1" applyBorder="1" applyAlignment="1"/>
    <xf numFmtId="164" fontId="12" fillId="0" borderId="0" xfId="0" applyNumberFormat="1" applyFont="1" applyAlignment="1"/>
    <xf numFmtId="164" fontId="4" fillId="0" borderId="0" xfId="0" applyNumberFormat="1" applyFont="1" applyAlignment="1"/>
    <xf numFmtId="166" fontId="4" fillId="0" borderId="0" xfId="0" applyNumberFormat="1" applyFont="1" applyAlignment="1"/>
    <xf numFmtId="166" fontId="1" fillId="0" borderId="0" xfId="1" applyNumberFormat="1" applyFont="1" applyFill="1" applyBorder="1" applyAlignment="1" applyProtection="1">
      <alignment horizontal="right" vertical="top"/>
      <protection locked="0"/>
    </xf>
    <xf numFmtId="0" fontId="13" fillId="0" borderId="0" xfId="0" applyFont="1" applyAlignment="1"/>
    <xf numFmtId="0" fontId="13" fillId="0" borderId="0" xfId="0" applyFont="1" applyAlignment="1">
      <alignment horizontal="right"/>
    </xf>
    <xf numFmtId="0" fontId="18" fillId="0" borderId="0" xfId="0" applyFont="1" applyAlignment="1">
      <alignment horizontal="center"/>
    </xf>
    <xf numFmtId="0" fontId="18" fillId="0" borderId="0" xfId="0" applyFont="1" applyAlignment="1"/>
    <xf numFmtId="0" fontId="1" fillId="0" borderId="0" xfId="0" applyFont="1" applyAlignment="1">
      <alignment horizontal="right"/>
    </xf>
    <xf numFmtId="0" fontId="9" fillId="0" borderId="0" xfId="0" applyFont="1" applyAlignment="1"/>
    <xf numFmtId="0" fontId="12" fillId="0" borderId="0" xfId="0" applyFont="1" applyAlignment="1"/>
    <xf numFmtId="0" fontId="1" fillId="0" borderId="0" xfId="0" applyFont="1" applyAlignment="1">
      <alignment horizontal="justify" wrapText="1"/>
    </xf>
    <xf numFmtId="0" fontId="1" fillId="0" borderId="0" xfId="0" applyFont="1" applyAlignment="1">
      <alignment horizontal="right" wrapText="1"/>
    </xf>
    <xf numFmtId="0" fontId="7" fillId="0" borderId="0" xfId="0" applyFont="1" applyAlignment="1"/>
    <xf numFmtId="0" fontId="1" fillId="0" borderId="0" xfId="0" applyFont="1" applyAlignment="1">
      <alignment horizontal="left" vertical="center"/>
    </xf>
    <xf numFmtId="0" fontId="1" fillId="0" borderId="0" xfId="0" applyFont="1" applyAlignment="1">
      <alignment horizontal="right" vertical="center"/>
    </xf>
    <xf numFmtId="0" fontId="4" fillId="0" borderId="0" xfId="0" applyFont="1" applyAlignment="1">
      <alignment horizontal="left"/>
    </xf>
    <xf numFmtId="0" fontId="4" fillId="0" borderId="0" xfId="0" applyFont="1" applyAlignment="1">
      <alignment horizontal="left" wrapText="1"/>
    </xf>
    <xf numFmtId="0" fontId="4" fillId="0" borderId="0" xfId="0" applyFont="1" applyAlignment="1">
      <alignment horizontal="right"/>
    </xf>
    <xf numFmtId="0" fontId="4" fillId="2" borderId="0" xfId="0" applyFont="1" applyFill="1" applyAlignment="1">
      <alignment horizontal="right"/>
    </xf>
    <xf numFmtId="0" fontId="9" fillId="3" borderId="0" xfId="0" applyFont="1" applyFill="1" applyAlignment="1" applyProtection="1">
      <protection locked="0"/>
    </xf>
    <xf numFmtId="0" fontId="21" fillId="0" borderId="9" xfId="0" applyFont="1" applyBorder="1" applyAlignment="1">
      <alignment horizontal="center" vertical="center" wrapText="1"/>
    </xf>
    <xf numFmtId="49" fontId="5" fillId="4" borderId="9" xfId="0" applyNumberFormat="1" applyFont="1" applyFill="1" applyBorder="1" applyAlignment="1">
      <alignment horizontal="center" vertical="center"/>
    </xf>
    <xf numFmtId="0" fontId="13" fillId="4" borderId="9" xfId="0" applyFont="1" applyFill="1" applyBorder="1" applyAlignment="1">
      <alignment horizontal="center" vertical="center"/>
    </xf>
    <xf numFmtId="1" fontId="5" fillId="4" borderId="9" xfId="0" applyNumberFormat="1" applyFont="1" applyFill="1" applyBorder="1" applyAlignment="1"/>
    <xf numFmtId="0" fontId="5" fillId="0" borderId="9" xfId="0" applyFont="1" applyBorder="1">
      <alignment vertical="center"/>
    </xf>
    <xf numFmtId="0" fontId="5" fillId="0" borderId="7" xfId="0" applyFont="1" applyBorder="1" applyAlignment="1">
      <alignment vertical="center" wrapText="1"/>
    </xf>
    <xf numFmtId="0" fontId="13" fillId="0" borderId="9" xfId="0" applyFont="1" applyBorder="1" applyAlignment="1">
      <alignment horizontal="center" vertical="center"/>
    </xf>
    <xf numFmtId="1" fontId="5" fillId="0" borderId="9" xfId="0" applyNumberFormat="1" applyFont="1" applyBorder="1" applyAlignment="1"/>
    <xf numFmtId="49" fontId="5" fillId="5" borderId="9" xfId="0" applyNumberFormat="1" applyFont="1" applyFill="1" applyBorder="1" applyAlignment="1">
      <alignment horizontal="center" vertical="center"/>
    </xf>
    <xf numFmtId="0" fontId="13" fillId="5" borderId="9" xfId="0" applyFont="1" applyFill="1" applyBorder="1" applyAlignment="1">
      <alignment horizontal="center" vertical="center" wrapText="1"/>
    </xf>
    <xf numFmtId="1" fontId="5" fillId="5" borderId="9" xfId="0" applyNumberFormat="1" applyFont="1" applyFill="1" applyBorder="1" applyAlignment="1"/>
    <xf numFmtId="0" fontId="5" fillId="0" borderId="9" xfId="0" applyFont="1" applyBorder="1" applyAlignment="1">
      <alignment horizontal="left" vertical="center"/>
    </xf>
    <xf numFmtId="1" fontId="5" fillId="0" borderId="10" xfId="0" applyNumberFormat="1" applyFont="1" applyBorder="1" applyAlignment="1"/>
    <xf numFmtId="0" fontId="5" fillId="0" borderId="9" xfId="0" applyFont="1" applyBorder="1" applyAlignment="1">
      <alignment horizontal="center" vertical="center"/>
    </xf>
    <xf numFmtId="1" fontId="5" fillId="0" borderId="9" xfId="0" applyNumberFormat="1" applyFont="1" applyBorder="1" applyAlignment="1">
      <alignment horizontal="right" vertical="center"/>
    </xf>
    <xf numFmtId="1" fontId="5" fillId="0" borderId="11" xfId="0" applyNumberFormat="1" applyFont="1" applyBorder="1" applyAlignment="1">
      <alignment horizontal="center"/>
    </xf>
    <xf numFmtId="1" fontId="5" fillId="0" borderId="9" xfId="0" applyNumberFormat="1" applyFont="1" applyBorder="1" applyAlignment="1">
      <alignment horizontal="right"/>
    </xf>
    <xf numFmtId="1" fontId="5" fillId="0" borderId="9" xfId="0" applyNumberFormat="1" applyFont="1" applyBorder="1">
      <alignment vertical="center"/>
    </xf>
    <xf numFmtId="1" fontId="5" fillId="5" borderId="9" xfId="0" applyNumberFormat="1" applyFont="1" applyFill="1" applyBorder="1">
      <alignment vertical="center"/>
    </xf>
    <xf numFmtId="0" fontId="5" fillId="0" borderId="9" xfId="0" applyFont="1" applyBorder="1" applyAlignment="1">
      <alignment horizontal="center"/>
    </xf>
    <xf numFmtId="2" fontId="5" fillId="0" borderId="9" xfId="0" applyNumberFormat="1" applyFont="1" applyBorder="1" applyAlignment="1">
      <alignment horizontal="left" vertical="center"/>
    </xf>
    <xf numFmtId="1" fontId="13" fillId="0" borderId="9" xfId="0" applyNumberFormat="1" applyFont="1" applyBorder="1" applyAlignment="1">
      <alignment horizontal="center" vertical="center"/>
    </xf>
    <xf numFmtId="0" fontId="5" fillId="0" borderId="10" xfId="0" applyFont="1" applyBorder="1" applyAlignment="1">
      <alignment horizontal="left" vertical="center"/>
    </xf>
    <xf numFmtId="0" fontId="13" fillId="0" borderId="10" xfId="0" applyFont="1" applyBorder="1" applyAlignment="1">
      <alignment horizontal="center" vertical="center"/>
    </xf>
    <xf numFmtId="1" fontId="5" fillId="0" borderId="10" xfId="0" applyNumberFormat="1" applyFont="1" applyBorder="1">
      <alignment vertical="center"/>
    </xf>
    <xf numFmtId="0" fontId="13" fillId="4" borderId="9" xfId="0" applyFont="1" applyFill="1" applyBorder="1" applyAlignment="1">
      <alignment horizontal="center" vertical="center" wrapText="1"/>
    </xf>
    <xf numFmtId="1" fontId="5" fillId="4" borderId="9" xfId="0" applyNumberFormat="1" applyFont="1" applyFill="1" applyBorder="1">
      <alignment vertical="center"/>
    </xf>
    <xf numFmtId="49" fontId="5" fillId="0" borderId="0" xfId="0" applyNumberFormat="1" applyFont="1">
      <alignment vertical="center"/>
    </xf>
    <xf numFmtId="0" fontId="13" fillId="0" borderId="12" xfId="0" applyFont="1" applyBorder="1" applyAlignment="1">
      <alignment horizontal="center" vertical="center"/>
    </xf>
    <xf numFmtId="1" fontId="5" fillId="0" borderId="12" xfId="0" applyNumberFormat="1" applyFont="1" applyBorder="1">
      <alignment vertical="center"/>
    </xf>
    <xf numFmtId="1" fontId="5" fillId="0" borderId="0" xfId="0" applyNumberFormat="1" applyFont="1">
      <alignment vertical="center"/>
    </xf>
    <xf numFmtId="49" fontId="5" fillId="0" borderId="0" xfId="0" applyNumberFormat="1" applyFont="1" applyAlignment="1">
      <alignment horizontal="center" vertical="center" wrapText="1"/>
    </xf>
    <xf numFmtId="0" fontId="5" fillId="0" borderId="0" xfId="0" applyFont="1">
      <alignment vertical="center"/>
    </xf>
    <xf numFmtId="0" fontId="5" fillId="0" borderId="0" xfId="0" applyFont="1" applyAlignment="1">
      <alignment vertical="center" wrapText="1"/>
    </xf>
    <xf numFmtId="0" fontId="13" fillId="0" borderId="0" xfId="0" applyFont="1" applyAlignment="1">
      <alignment horizontal="center" vertical="center"/>
    </xf>
    <xf numFmtId="0" fontId="18" fillId="0" borderId="0" xfId="0" applyFont="1" applyAlignment="1">
      <alignment horizontal="right"/>
    </xf>
    <xf numFmtId="0" fontId="23" fillId="0" borderId="0" xfId="0" applyFont="1" applyAlignment="1">
      <alignment horizontal="center"/>
    </xf>
    <xf numFmtId="0" fontId="5" fillId="0" borderId="4" xfId="0" applyFont="1" applyBorder="1">
      <alignment vertical="center"/>
    </xf>
    <xf numFmtId="0" fontId="5" fillId="0" borderId="0" xfId="0" applyFont="1" applyAlignment="1">
      <alignment horizontal="left"/>
    </xf>
    <xf numFmtId="1" fontId="5" fillId="0" borderId="0" xfId="0" applyNumberFormat="1" applyFont="1" applyAlignment="1"/>
    <xf numFmtId="0" fontId="3" fillId="0" borderId="6" xfId="0" applyFont="1" applyBorder="1" applyAlignment="1"/>
    <xf numFmtId="0" fontId="3" fillId="0" borderId="7" xfId="0" applyFont="1" applyBorder="1" applyAlignment="1"/>
    <xf numFmtId="0" fontId="3" fillId="0" borderId="9" xfId="0" applyFont="1" applyBorder="1" applyAlignment="1">
      <alignment horizontal="left"/>
    </xf>
    <xf numFmtId="0" fontId="3" fillId="0" borderId="9" xfId="0" applyFont="1" applyBorder="1" applyAlignment="1"/>
    <xf numFmtId="0" fontId="21" fillId="0" borderId="5" xfId="0" applyFont="1" applyBorder="1" applyAlignment="1">
      <alignment horizontal="center" vertical="center" wrapText="1"/>
    </xf>
    <xf numFmtId="0" fontId="25" fillId="0" borderId="7" xfId="0" applyFont="1" applyBorder="1" applyAlignment="1">
      <alignment horizontal="center" vertical="center" wrapText="1"/>
    </xf>
    <xf numFmtId="49" fontId="5" fillId="0" borderId="9" xfId="0" applyNumberFormat="1" applyFont="1" applyBorder="1">
      <alignment vertical="center"/>
    </xf>
    <xf numFmtId="170" fontId="3" fillId="0" borderId="9" xfId="0" applyNumberFormat="1" applyFont="1" applyBorder="1" applyAlignment="1"/>
    <xf numFmtId="0" fontId="13" fillId="0" borderId="9" xfId="0" applyFont="1" applyBorder="1" applyAlignment="1">
      <alignment horizontal="center" vertical="center" wrapText="1"/>
    </xf>
    <xf numFmtId="170" fontId="3" fillId="0" borderId="9" xfId="0" applyNumberFormat="1" applyFont="1" applyBorder="1">
      <alignment vertical="center"/>
    </xf>
    <xf numFmtId="0" fontId="13" fillId="0" borderId="7" xfId="0" applyFont="1" applyBorder="1" applyAlignment="1">
      <alignment horizontal="center" vertical="center"/>
    </xf>
    <xf numFmtId="49" fontId="5" fillId="5" borderId="9" xfId="0" applyNumberFormat="1" applyFont="1" applyFill="1" applyBorder="1">
      <alignment vertical="center"/>
    </xf>
    <xf numFmtId="0" fontId="13" fillId="5" borderId="7" xfId="0" applyFont="1" applyFill="1" applyBorder="1" applyAlignment="1">
      <alignment horizontal="center" vertical="center"/>
    </xf>
    <xf numFmtId="170" fontId="3" fillId="5" borderId="9" xfId="0" applyNumberFormat="1" applyFont="1" applyFill="1" applyBorder="1" applyAlignment="1"/>
    <xf numFmtId="169" fontId="3" fillId="0" borderId="9" xfId="0" applyNumberFormat="1" applyFont="1" applyBorder="1" applyAlignment="1"/>
    <xf numFmtId="49" fontId="5" fillId="6" borderId="10" xfId="0" applyNumberFormat="1" applyFont="1" applyFill="1" applyBorder="1">
      <alignment vertical="center"/>
    </xf>
    <xf numFmtId="49" fontId="5" fillId="6" borderId="9" xfId="0" applyNumberFormat="1" applyFont="1" applyFill="1" applyBorder="1">
      <alignment vertical="center"/>
    </xf>
    <xf numFmtId="0" fontId="13" fillId="6" borderId="9" xfId="0" applyFont="1" applyFill="1" applyBorder="1" applyAlignment="1">
      <alignment horizontal="center" vertical="center"/>
    </xf>
    <xf numFmtId="169" fontId="3" fillId="6" borderId="9" xfId="0" applyNumberFormat="1" applyFont="1" applyFill="1" applyBorder="1" applyAlignment="1"/>
    <xf numFmtId="0" fontId="5" fillId="0" borderId="11" xfId="0" applyFont="1" applyBorder="1">
      <alignment vertical="center"/>
    </xf>
    <xf numFmtId="0" fontId="13" fillId="0" borderId="7" xfId="0" applyFont="1" applyBorder="1" applyAlignment="1">
      <alignment horizontal="center" vertical="center" wrapText="1"/>
    </xf>
    <xf numFmtId="0" fontId="5" fillId="0" borderId="11" xfId="0" applyFont="1" applyBorder="1" applyAlignment="1">
      <alignment vertical="center" wrapText="1"/>
    </xf>
    <xf numFmtId="169" fontId="3" fillId="0" borderId="9" xfId="0" applyNumberFormat="1" applyFont="1" applyBorder="1">
      <alignment vertical="center"/>
    </xf>
    <xf numFmtId="0" fontId="13" fillId="5" borderId="9" xfId="0" applyFont="1" applyFill="1" applyBorder="1" applyAlignment="1">
      <alignment horizontal="center" vertical="center"/>
    </xf>
    <xf numFmtId="169" fontId="3" fillId="5" borderId="9" xfId="0" applyNumberFormat="1" applyFont="1" applyFill="1" applyBorder="1" applyAlignment="1"/>
    <xf numFmtId="49" fontId="5" fillId="4" borderId="9" xfId="0" applyNumberFormat="1" applyFont="1" applyFill="1" applyBorder="1">
      <alignment vertical="center"/>
    </xf>
    <xf numFmtId="169" fontId="3" fillId="4" borderId="9" xfId="0" applyNumberFormat="1" applyFont="1" applyFill="1" applyBorder="1" applyAlignment="1"/>
    <xf numFmtId="0" fontId="5" fillId="0" borderId="8" xfId="0" applyFont="1" applyBorder="1" applyAlignment="1">
      <alignment horizontal="left" vertical="center" wrapText="1"/>
    </xf>
    <xf numFmtId="171" fontId="3" fillId="0" borderId="9" xfId="0" applyNumberFormat="1" applyFont="1" applyBorder="1" applyAlignment="1"/>
    <xf numFmtId="0" fontId="3" fillId="0" borderId="0" xfId="0" applyFont="1">
      <alignment vertical="center"/>
    </xf>
    <xf numFmtId="172" fontId="5" fillId="0" borderId="0" xfId="0" applyNumberFormat="1" applyFont="1" applyAlignment="1"/>
    <xf numFmtId="171" fontId="5" fillId="0" borderId="0" xfId="0" applyNumberFormat="1" applyFont="1" applyAlignment="1"/>
    <xf numFmtId="164" fontId="5" fillId="0" borderId="0" xfId="0" applyNumberFormat="1" applyFont="1" applyAlignment="1"/>
    <xf numFmtId="168" fontId="5" fillId="0" borderId="0" xfId="0" applyNumberFormat="1" applyFont="1" applyAlignment="1"/>
    <xf numFmtId="0" fontId="4" fillId="0" borderId="7" xfId="0" applyFont="1" applyBorder="1" applyAlignment="1">
      <alignment horizontal="center" vertical="center" wrapText="1"/>
    </xf>
    <xf numFmtId="0" fontId="4" fillId="0" borderId="9" xfId="0" applyFont="1" applyBorder="1" applyAlignment="1">
      <alignment horizontal="center" wrapText="1"/>
    </xf>
    <xf numFmtId="0" fontId="13" fillId="7" borderId="7" xfId="0" applyFont="1" applyFill="1" applyBorder="1" applyAlignment="1">
      <alignment horizontal="center" vertical="center"/>
    </xf>
    <xf numFmtId="170" fontId="3" fillId="7" borderId="9" xfId="0" applyNumberFormat="1" applyFont="1" applyFill="1" applyBorder="1" applyAlignment="1"/>
    <xf numFmtId="0" fontId="3" fillId="0" borderId="10" xfId="0" applyFont="1" applyBorder="1" applyAlignment="1"/>
    <xf numFmtId="170" fontId="3" fillId="0" borderId="7" xfId="1" applyNumberFormat="1" applyFont="1" applyBorder="1" applyAlignment="1"/>
    <xf numFmtId="0" fontId="3" fillId="0" borderId="15" xfId="0" applyFont="1" applyBorder="1" applyAlignment="1"/>
    <xf numFmtId="0" fontId="3" fillId="0" borderId="11" xfId="0" applyFont="1" applyBorder="1" applyAlignment="1"/>
    <xf numFmtId="0" fontId="3" fillId="0" borderId="10" xfId="0" applyFont="1" applyBorder="1" applyAlignment="1">
      <alignment horizontal="center"/>
    </xf>
    <xf numFmtId="0" fontId="3" fillId="0" borderId="5" xfId="0" applyFont="1" applyBorder="1" applyAlignment="1"/>
    <xf numFmtId="170" fontId="3" fillId="0" borderId="7" xfId="0" applyNumberFormat="1" applyFont="1" applyBorder="1" applyAlignment="1"/>
    <xf numFmtId="0" fontId="3" fillId="0" borderId="15" xfId="0" applyFont="1" applyBorder="1" applyAlignment="1">
      <alignment horizontal="center"/>
    </xf>
    <xf numFmtId="0" fontId="13" fillId="7" borderId="16" xfId="0" applyFont="1" applyFill="1" applyBorder="1" applyAlignment="1">
      <alignment horizontal="center" vertical="center"/>
    </xf>
    <xf numFmtId="170" fontId="3" fillId="8" borderId="0" xfId="0" applyNumberFormat="1" applyFont="1" applyFill="1" applyAlignment="1"/>
    <xf numFmtId="170" fontId="3" fillId="0" borderId="10" xfId="1" applyNumberFormat="1" applyFont="1" applyBorder="1" applyAlignment="1"/>
    <xf numFmtId="170" fontId="3" fillId="0" borderId="9" xfId="1" applyNumberFormat="1" applyFont="1" applyBorder="1" applyAlignment="1"/>
    <xf numFmtId="0" fontId="3" fillId="0" borderId="17" xfId="0" applyFont="1" applyBorder="1" applyAlignment="1"/>
    <xf numFmtId="0" fontId="13" fillId="0" borderId="0" xfId="0" applyFont="1" applyAlignment="1">
      <alignment horizontal="left"/>
    </xf>
    <xf numFmtId="170" fontId="3" fillId="0" borderId="0" xfId="1" applyNumberFormat="1" applyFont="1" applyBorder="1" applyAlignment="1"/>
    <xf numFmtId="170" fontId="3" fillId="0" borderId="19" xfId="1" applyNumberFormat="1" applyFont="1" applyBorder="1" applyAlignment="1"/>
    <xf numFmtId="0" fontId="4" fillId="0" borderId="20" xfId="0" applyFont="1" applyBorder="1" applyAlignment="1">
      <alignment horizontal="left"/>
    </xf>
    <xf numFmtId="0" fontId="4" fillId="0" borderId="21" xfId="0" applyFont="1" applyBorder="1" applyAlignment="1">
      <alignment horizontal="left"/>
    </xf>
    <xf numFmtId="0" fontId="4" fillId="0" borderId="22" xfId="0" applyFont="1" applyBorder="1" applyAlignment="1">
      <alignment horizontal="left"/>
    </xf>
    <xf numFmtId="0" fontId="25" fillId="0" borderId="23" xfId="0" applyFont="1" applyBorder="1" applyAlignment="1">
      <alignment horizontal="center" vertical="center"/>
    </xf>
    <xf numFmtId="170" fontId="4" fillId="0" borderId="20" xfId="1" applyNumberFormat="1" applyFont="1" applyBorder="1" applyAlignment="1"/>
    <xf numFmtId="173" fontId="13" fillId="0" borderId="0" xfId="0" applyNumberFormat="1" applyFont="1" applyAlignment="1"/>
    <xf numFmtId="0" fontId="17" fillId="0" borderId="0" xfId="0" applyFont="1" applyAlignment="1">
      <alignment horizontal="center"/>
    </xf>
    <xf numFmtId="1" fontId="13" fillId="0" borderId="0" xfId="0" applyNumberFormat="1" applyFont="1" applyAlignment="1"/>
    <xf numFmtId="0" fontId="27" fillId="0" borderId="0" xfId="0" applyFont="1" applyAlignment="1"/>
    <xf numFmtId="0" fontId="28" fillId="0" borderId="0" xfId="0" applyFont="1" applyAlignment="1"/>
    <xf numFmtId="171" fontId="13" fillId="0" borderId="0" xfId="0" applyNumberFormat="1" applyFont="1" applyAlignment="1"/>
    <xf numFmtId="0" fontId="27" fillId="0" borderId="0" xfId="0" applyFont="1" applyAlignment="1">
      <alignment horizontal="right"/>
    </xf>
    <xf numFmtId="2" fontId="13" fillId="0" borderId="0" xfId="0" applyNumberFormat="1" applyFont="1" applyAlignment="1"/>
    <xf numFmtId="1" fontId="25" fillId="0" borderId="0" xfId="0" applyNumberFormat="1" applyFont="1" applyAlignment="1"/>
    <xf numFmtId="0" fontId="25" fillId="0" borderId="0" xfId="0" applyFont="1" applyAlignment="1"/>
    <xf numFmtId="0" fontId="3" fillId="0" borderId="12" xfId="0" applyFont="1" applyBorder="1" applyAlignment="1">
      <alignment horizontal="left"/>
    </xf>
    <xf numFmtId="0" fontId="21" fillId="0" borderId="7" xfId="0" applyFont="1" applyBorder="1" applyAlignment="1">
      <alignment horizontal="center" vertical="center" wrapText="1"/>
    </xf>
    <xf numFmtId="0" fontId="4" fillId="0" borderId="10" xfId="0" applyFont="1" applyBorder="1" applyAlignment="1">
      <alignment horizontal="center" wrapText="1"/>
    </xf>
    <xf numFmtId="0" fontId="4" fillId="0" borderId="24" xfId="0" applyFont="1" applyBorder="1" applyAlignment="1">
      <alignment horizontal="center" wrapText="1"/>
    </xf>
    <xf numFmtId="170" fontId="3" fillId="7" borderId="9" xfId="1" applyNumberFormat="1" applyFont="1" applyFill="1" applyBorder="1" applyAlignment="1"/>
    <xf numFmtId="170" fontId="3" fillId="7" borderId="25" xfId="1" applyNumberFormat="1" applyFont="1" applyFill="1" applyBorder="1" applyAlignment="1"/>
    <xf numFmtId="0" fontId="13" fillId="0" borderId="16" xfId="0" applyFont="1" applyBorder="1" applyAlignment="1">
      <alignment horizontal="center" vertical="center"/>
    </xf>
    <xf numFmtId="0" fontId="3" fillId="0" borderId="9" xfId="0" applyFont="1" applyBorder="1" applyAlignment="1">
      <alignment wrapText="1"/>
    </xf>
    <xf numFmtId="170" fontId="3" fillId="0" borderId="25" xfId="0" applyNumberFormat="1" applyFont="1" applyBorder="1" applyAlignment="1"/>
    <xf numFmtId="0" fontId="3" fillId="0" borderId="9" xfId="0" applyFont="1" applyBorder="1" applyAlignment="1">
      <alignment horizontal="left" vertical="justify"/>
    </xf>
    <xf numFmtId="170" fontId="3" fillId="0" borderId="24" xfId="0" applyNumberFormat="1" applyFont="1" applyBorder="1" applyAlignment="1"/>
    <xf numFmtId="170" fontId="3" fillId="0" borderId="24" xfId="1" applyNumberFormat="1" applyFont="1" applyBorder="1" applyAlignment="1"/>
    <xf numFmtId="0" fontId="4" fillId="0" borderId="17" xfId="0" applyFont="1" applyBorder="1" applyAlignment="1"/>
    <xf numFmtId="170" fontId="4" fillId="0" borderId="16" xfId="1" applyNumberFormat="1" applyFont="1" applyBorder="1" applyAlignment="1"/>
    <xf numFmtId="170" fontId="4" fillId="0" borderId="10" xfId="1" applyNumberFormat="1" applyFont="1" applyBorder="1" applyAlignment="1"/>
    <xf numFmtId="0" fontId="25" fillId="0" borderId="21" xfId="0" applyFont="1" applyBorder="1" applyAlignment="1">
      <alignment horizontal="center" vertical="center"/>
    </xf>
    <xf numFmtId="170" fontId="4" fillId="0" borderId="23" xfId="1" applyNumberFormat="1" applyFont="1" applyBorder="1" applyAlignment="1"/>
    <xf numFmtId="0" fontId="13" fillId="0" borderId="0" xfId="0" applyFont="1" applyAlignment="1">
      <alignment wrapText="1"/>
    </xf>
    <xf numFmtId="0" fontId="13" fillId="0" borderId="17" xfId="0" applyFont="1" applyBorder="1" applyAlignment="1"/>
    <xf numFmtId="49" fontId="3" fillId="0" borderId="28" xfId="0" applyNumberFormat="1" applyFont="1" applyBorder="1" applyAlignment="1">
      <alignment horizontal="left"/>
    </xf>
    <xf numFmtId="175" fontId="3" fillId="0" borderId="28" xfId="0" applyNumberFormat="1" applyFont="1" applyBorder="1" applyAlignment="1">
      <alignment horizontal="right"/>
    </xf>
    <xf numFmtId="175" fontId="25" fillId="0" borderId="0" xfId="0" applyNumberFormat="1" applyFont="1" applyAlignment="1"/>
    <xf numFmtId="176" fontId="13" fillId="0" borderId="0" xfId="0" applyNumberFormat="1" applyFont="1" applyAlignment="1"/>
    <xf numFmtId="0" fontId="3" fillId="0" borderId="0" xfId="0" applyFont="1" applyAlignment="1">
      <alignment vertical="top"/>
    </xf>
    <xf numFmtId="0" fontId="3" fillId="0" borderId="0" xfId="0" applyFont="1" applyAlignment="1" applyProtection="1">
      <alignment vertical="top" wrapText="1"/>
      <protection locked="0"/>
    </xf>
    <xf numFmtId="0" fontId="3" fillId="0" borderId="0" xfId="0" applyFont="1" applyAlignment="1" applyProtection="1">
      <alignment vertical="top"/>
      <protection locked="0"/>
    </xf>
    <xf numFmtId="0" fontId="3" fillId="0" borderId="0" xfId="0" applyFont="1" applyProtection="1">
      <alignment vertical="center"/>
      <protection locked="0"/>
    </xf>
    <xf numFmtId="0" fontId="1" fillId="0" borderId="0" xfId="0" applyFont="1">
      <alignment vertical="center"/>
    </xf>
    <xf numFmtId="0" fontId="1" fillId="0" borderId="0" xfId="0" applyFont="1" applyProtection="1">
      <alignment vertical="center"/>
      <protection locked="0"/>
    </xf>
    <xf numFmtId="14" fontId="3" fillId="0" borderId="0" xfId="0" applyNumberFormat="1" applyFont="1" applyAlignment="1">
      <alignment horizontal="left" vertical="top"/>
    </xf>
    <xf numFmtId="14" fontId="3" fillId="0" borderId="0" xfId="0" applyNumberFormat="1" applyFont="1" applyAlignment="1" applyProtection="1">
      <alignment horizontal="left" vertical="top"/>
      <protection locked="0"/>
    </xf>
    <xf numFmtId="14" fontId="3" fillId="0" borderId="0" xfId="0" applyNumberFormat="1" applyFont="1" applyAlignment="1">
      <alignment horizontal="center" vertical="top"/>
    </xf>
    <xf numFmtId="0" fontId="3" fillId="0" borderId="0" xfId="0" applyFont="1" applyAlignment="1" applyProtection="1">
      <alignment horizontal="left" vertical="top"/>
      <protection locked="0"/>
    </xf>
    <xf numFmtId="0" fontId="7" fillId="0" borderId="0" xfId="2" applyFont="1"/>
    <xf numFmtId="0" fontId="7" fillId="0" borderId="0" xfId="2" applyFont="1" applyAlignment="1">
      <alignment vertical="top"/>
    </xf>
    <xf numFmtId="0" fontId="3" fillId="0" borderId="0" xfId="0" applyFont="1" applyAlignment="1">
      <alignment horizontal="center" vertical="top"/>
    </xf>
    <xf numFmtId="0" fontId="7" fillId="0" borderId="0" xfId="2" applyFont="1" applyAlignment="1" applyProtection="1">
      <alignment vertical="top"/>
      <protection locked="0"/>
    </xf>
    <xf numFmtId="0" fontId="7" fillId="0" borderId="0" xfId="2" applyFont="1" applyAlignment="1" applyProtection="1">
      <alignment vertical="top" wrapText="1"/>
      <protection locked="0"/>
    </xf>
    <xf numFmtId="14" fontId="7" fillId="0" borderId="0" xfId="2" applyNumberFormat="1" applyFont="1" applyAlignment="1">
      <alignment horizontal="left" vertical="top"/>
    </xf>
    <xf numFmtId="14" fontId="7" fillId="0" borderId="0" xfId="2" applyNumberFormat="1" applyFont="1" applyAlignment="1" applyProtection="1">
      <alignment horizontal="left" vertical="top"/>
      <protection locked="0"/>
    </xf>
    <xf numFmtId="14" fontId="7" fillId="0" borderId="0" xfId="2" applyNumberFormat="1" applyFont="1" applyAlignment="1">
      <alignment horizontal="center" vertical="top"/>
    </xf>
    <xf numFmtId="0" fontId="7" fillId="0" borderId="0" xfId="2" applyFont="1" applyAlignment="1">
      <alignment horizontal="center" vertical="top"/>
    </xf>
    <xf numFmtId="0" fontId="7" fillId="0" borderId="0" xfId="2" applyFont="1" applyAlignment="1" applyProtection="1">
      <alignment horizontal="left" vertical="top"/>
      <protection locked="0"/>
    </xf>
    <xf numFmtId="0" fontId="3" fillId="0" borderId="0" xfId="0" applyFont="1" applyAlignment="1" applyProtection="1">
      <protection locked="0"/>
    </xf>
    <xf numFmtId="14" fontId="3" fillId="0" borderId="0" xfId="0" applyNumberFormat="1" applyFont="1" applyAlignment="1" applyProtection="1">
      <alignment horizontal="center" vertical="top"/>
      <protection locked="0"/>
    </xf>
    <xf numFmtId="0" fontId="3" fillId="0" borderId="0" xfId="0" applyFont="1" applyAlignment="1" applyProtection="1">
      <alignment horizontal="center" vertical="top"/>
      <protection locked="0"/>
    </xf>
    <xf numFmtId="0" fontId="7" fillId="0" borderId="0" xfId="0" applyFont="1" applyAlignment="1">
      <alignment horizontal="right"/>
    </xf>
    <xf numFmtId="0" fontId="3" fillId="0" borderId="0" xfId="0" applyFont="1" applyAlignment="1">
      <alignment horizontal="left"/>
    </xf>
    <xf numFmtId="0" fontId="7" fillId="0" borderId="0" xfId="0" applyFont="1" applyAlignment="1" applyProtection="1">
      <protection locked="0"/>
    </xf>
    <xf numFmtId="0" fontId="3" fillId="0" borderId="0" xfId="0" applyFont="1" applyAlignment="1">
      <alignment horizontal="right"/>
    </xf>
    <xf numFmtId="0" fontId="3" fillId="2" borderId="0" xfId="0" applyFont="1" applyFill="1" applyAlignment="1">
      <alignment horizontal="right"/>
    </xf>
    <xf numFmtId="0" fontId="7" fillId="3" borderId="0" xfId="0" applyFont="1" applyFill="1" applyAlignment="1" applyProtection="1">
      <protection locked="0"/>
    </xf>
    <xf numFmtId="0" fontId="1" fillId="0" borderId="4" xfId="0" applyFont="1" applyBorder="1" applyAlignment="1"/>
    <xf numFmtId="0" fontId="34" fillId="0" borderId="0" xfId="0" applyFont="1" applyAlignment="1"/>
    <xf numFmtId="0" fontId="35" fillId="0" borderId="0" xfId="0" applyFont="1" applyAlignment="1">
      <alignment horizontal="right"/>
    </xf>
    <xf numFmtId="0" fontId="10" fillId="0" borderId="0" xfId="0" applyFont="1" applyAlignment="1">
      <alignment vertical="top" wrapText="1"/>
    </xf>
    <xf numFmtId="0" fontId="10" fillId="0" borderId="2" xfId="0" applyFont="1" applyBorder="1" applyAlignment="1">
      <alignment vertical="top" wrapText="1"/>
    </xf>
    <xf numFmtId="166" fontId="3" fillId="0" borderId="0" xfId="0" applyNumberFormat="1" applyFont="1" applyAlignment="1"/>
    <xf numFmtId="49" fontId="3" fillId="0" borderId="29" xfId="0" applyNumberFormat="1" applyFont="1" applyBorder="1" applyAlignment="1">
      <alignment horizontal="left"/>
    </xf>
    <xf numFmtId="175" fontId="3" fillId="0" borderId="29" xfId="0" applyNumberFormat="1" applyFont="1" applyBorder="1" applyAlignment="1">
      <alignment horizontal="right"/>
    </xf>
    <xf numFmtId="0" fontId="13" fillId="0" borderId="4" xfId="0" applyFont="1" applyBorder="1" applyAlignment="1"/>
    <xf numFmtId="1" fontId="39" fillId="0" borderId="0" xfId="0" applyNumberFormat="1" applyFont="1" applyAlignment="1"/>
    <xf numFmtId="0" fontId="39" fillId="0" borderId="0" xfId="0" applyFont="1" applyAlignment="1"/>
    <xf numFmtId="1" fontId="40" fillId="0" borderId="0" xfId="0" applyNumberFormat="1" applyFont="1" applyAlignment="1"/>
    <xf numFmtId="0" fontId="40" fillId="0" borderId="0" xfId="0" applyFont="1" applyAlignment="1"/>
    <xf numFmtId="174" fontId="40" fillId="0" borderId="0" xfId="0" applyNumberFormat="1" applyFont="1" applyAlignment="1"/>
    <xf numFmtId="0" fontId="41" fillId="0" borderId="0" xfId="0" applyFont="1" applyAlignment="1"/>
    <xf numFmtId="171" fontId="39" fillId="0" borderId="0" xfId="0" applyNumberFormat="1" applyFont="1" applyAlignment="1"/>
    <xf numFmtId="170" fontId="39" fillId="0" borderId="0" xfId="0" applyNumberFormat="1" applyFont="1" applyAlignment="1"/>
    <xf numFmtId="166" fontId="1" fillId="0" borderId="0" xfId="0" applyNumberFormat="1" applyFont="1" applyAlignment="1" applyProtection="1">
      <alignment vertical="top"/>
      <protection locked="0"/>
    </xf>
    <xf numFmtId="0" fontId="5" fillId="0" borderId="0" xfId="0" applyFont="1" applyAlignment="1">
      <alignment horizontal="left"/>
    </xf>
    <xf numFmtId="0" fontId="23" fillId="0" borderId="0" xfId="0" applyFont="1" applyAlignment="1">
      <alignment horizontal="left"/>
    </xf>
    <xf numFmtId="1" fontId="39" fillId="9" borderId="0" xfId="0" applyNumberFormat="1" applyFont="1" applyFill="1" applyAlignment="1"/>
    <xf numFmtId="170" fontId="3" fillId="0" borderId="7" xfId="0" applyNumberFormat="1" applyFont="1" applyFill="1" applyBorder="1" applyAlignment="1"/>
    <xf numFmtId="170" fontId="3" fillId="0" borderId="16" xfId="0" applyNumberFormat="1" applyFont="1" applyFill="1" applyBorder="1" applyAlignment="1"/>
    <xf numFmtId="170" fontId="3" fillId="0" borderId="10" xfId="1" applyNumberFormat="1" applyFont="1" applyFill="1" applyBorder="1" applyAlignment="1"/>
    <xf numFmtId="170" fontId="13" fillId="0" borderId="0" xfId="0" applyNumberFormat="1" applyFont="1" applyAlignment="1"/>
    <xf numFmtId="0" fontId="10" fillId="0" borderId="0" xfId="0" applyFont="1" applyAlignment="1">
      <alignment horizontal="left"/>
    </xf>
    <xf numFmtId="0" fontId="42" fillId="0" borderId="0" xfId="0" applyFont="1" applyAlignment="1">
      <alignment horizontal="left"/>
    </xf>
    <xf numFmtId="3" fontId="5" fillId="0" borderId="0" xfId="0" applyNumberFormat="1" applyFont="1" applyAlignment="1">
      <alignment horizontal="left"/>
    </xf>
    <xf numFmtId="0" fontId="21" fillId="0" borderId="0" xfId="0" applyFont="1" applyAlignment="1">
      <alignment horizontal="left"/>
    </xf>
    <xf numFmtId="3" fontId="21" fillId="0" borderId="0" xfId="0" applyNumberFormat="1" applyFont="1" applyAlignment="1">
      <alignment horizontal="left"/>
    </xf>
    <xf numFmtId="164" fontId="5" fillId="0" borderId="0" xfId="0" applyNumberFormat="1" applyFont="1" applyAlignment="1">
      <alignment horizontal="left"/>
    </xf>
    <xf numFmtId="3" fontId="12" fillId="0" borderId="0" xfId="0" applyNumberFormat="1" applyFont="1" applyFill="1" applyAlignment="1"/>
    <xf numFmtId="0" fontId="3" fillId="0" borderId="0" xfId="0" applyFont="1" applyFill="1" applyAlignment="1"/>
    <xf numFmtId="0" fontId="3" fillId="0" borderId="4" xfId="0" applyFont="1" applyFill="1" applyBorder="1" applyAlignment="1"/>
    <xf numFmtId="2" fontId="39" fillId="0" borderId="0" xfId="0" applyNumberFormat="1" applyFont="1" applyAlignment="1"/>
    <xf numFmtId="169" fontId="5" fillId="0" borderId="0" xfId="0" applyNumberFormat="1" applyFont="1" applyAlignment="1"/>
    <xf numFmtId="170" fontId="5" fillId="0" borderId="0" xfId="0" applyNumberFormat="1" applyFont="1" applyAlignment="1"/>
    <xf numFmtId="166" fontId="3" fillId="0" borderId="0" xfId="1" applyNumberFormat="1" applyFont="1" applyFill="1" applyBorder="1" applyAlignment="1" applyProtection="1">
      <alignment vertical="top"/>
      <protection locked="0"/>
    </xf>
    <xf numFmtId="166" fontId="4" fillId="0" borderId="0" xfId="1" applyNumberFormat="1" applyFont="1" applyFill="1" applyBorder="1" applyAlignment="1" applyProtection="1">
      <alignment vertical="top"/>
      <protection locked="0"/>
    </xf>
    <xf numFmtId="166" fontId="3" fillId="0" borderId="4" xfId="1" applyNumberFormat="1" applyFont="1" applyFill="1" applyBorder="1" applyAlignment="1" applyProtection="1">
      <alignment vertical="top"/>
      <protection locked="0"/>
    </xf>
    <xf numFmtId="166" fontId="4" fillId="0" borderId="2" xfId="1" applyNumberFormat="1" applyFont="1" applyFill="1" applyBorder="1" applyAlignment="1" applyProtection="1">
      <alignment vertical="top"/>
    </xf>
    <xf numFmtId="0" fontId="3" fillId="0" borderId="0" xfId="0" applyFont="1" applyAlignment="1"/>
    <xf numFmtId="0" fontId="3" fillId="0" borderId="0" xfId="0" applyFont="1" applyAlignment="1">
      <alignment horizontal="center"/>
    </xf>
    <xf numFmtId="0" fontId="5" fillId="0" borderId="0" xfId="0" applyFont="1" applyAlignment="1">
      <alignment horizontal="left"/>
    </xf>
    <xf numFmtId="170" fontId="40" fillId="0" borderId="0" xfId="0" applyNumberFormat="1" applyFont="1" applyAlignment="1"/>
    <xf numFmtId="0" fontId="3" fillId="0" borderId="0" xfId="0" applyFont="1" applyAlignment="1"/>
    <xf numFmtId="0" fontId="5" fillId="0" borderId="0" xfId="0" applyFont="1" applyBorder="1" applyAlignment="1"/>
    <xf numFmtId="0" fontId="3" fillId="0" borderId="0" xfId="0" applyFont="1" applyBorder="1" applyAlignment="1">
      <alignment horizontal="left"/>
    </xf>
    <xf numFmtId="0" fontId="13" fillId="0" borderId="0" xfId="0" applyFont="1" applyBorder="1" applyAlignment="1"/>
    <xf numFmtId="0" fontId="3" fillId="0" borderId="0" xfId="0" applyFont="1" applyFill="1" applyAlignment="1">
      <alignment horizontal="center"/>
    </xf>
    <xf numFmtId="3" fontId="3" fillId="0" borderId="0" xfId="0" applyNumberFormat="1" applyFont="1" applyFill="1" applyAlignment="1"/>
    <xf numFmtId="0" fontId="7" fillId="0" borderId="0" xfId="0" applyFont="1" applyFill="1" applyAlignment="1">
      <alignment horizontal="right" vertical="top" wrapText="1"/>
    </xf>
    <xf numFmtId="0" fontId="2" fillId="0" borderId="1" xfId="0" applyFont="1" applyFill="1" applyBorder="1" applyAlignment="1">
      <alignment horizontal="right" vertical="top"/>
    </xf>
    <xf numFmtId="0" fontId="1" fillId="0" borderId="0" xfId="0" applyFont="1" applyFill="1" applyAlignment="1">
      <alignment vertical="top"/>
    </xf>
    <xf numFmtId="166" fontId="10" fillId="0" borderId="0" xfId="0" applyNumberFormat="1" applyFont="1" applyFill="1" applyAlignment="1" applyProtection="1">
      <alignment vertical="top"/>
      <protection locked="0"/>
    </xf>
    <xf numFmtId="3" fontId="12" fillId="0" borderId="0" xfId="0" applyNumberFormat="1" applyFont="1" applyFill="1" applyAlignment="1">
      <alignment horizontal="right"/>
    </xf>
    <xf numFmtId="3" fontId="12" fillId="0" borderId="1" xfId="0" applyNumberFormat="1" applyFont="1" applyFill="1" applyBorder="1" applyAlignment="1"/>
    <xf numFmtId="49" fontId="3" fillId="0" borderId="0" xfId="0" applyNumberFormat="1" applyFont="1" applyFill="1" applyAlignment="1">
      <alignment horizontal="left" vertical="top" wrapText="1"/>
    </xf>
    <xf numFmtId="3" fontId="4" fillId="0" borderId="0" xfId="0" applyNumberFormat="1" applyFont="1" applyFill="1" applyAlignment="1"/>
    <xf numFmtId="164" fontId="12" fillId="0" borderId="0" xfId="0" applyNumberFormat="1" applyFont="1" applyFill="1" applyAlignment="1"/>
    <xf numFmtId="164" fontId="3" fillId="0" borderId="0" xfId="0" applyNumberFormat="1" applyFont="1" applyFill="1" applyAlignment="1"/>
    <xf numFmtId="164" fontId="4" fillId="0" borderId="0" xfId="0" applyNumberFormat="1" applyFont="1" applyFill="1" applyAlignment="1"/>
    <xf numFmtId="0" fontId="13" fillId="0" borderId="0" xfId="0" applyFont="1" applyFill="1" applyAlignment="1"/>
    <xf numFmtId="0" fontId="18" fillId="0" borderId="0" xfId="0" applyFont="1" applyFill="1" applyAlignment="1"/>
    <xf numFmtId="0" fontId="9" fillId="0" borderId="0" xfId="0" applyFont="1" applyFill="1" applyAlignment="1">
      <alignment horizontal="left" vertical="top" wrapText="1"/>
    </xf>
    <xf numFmtId="14" fontId="11" fillId="0" borderId="0" xfId="0" applyNumberFormat="1" applyFont="1" applyFill="1" applyAlignment="1">
      <alignment horizontal="left" vertical="top"/>
    </xf>
    <xf numFmtId="0" fontId="5" fillId="0" borderId="0" xfId="0" applyFont="1" applyFill="1" applyAlignment="1">
      <alignment horizontal="left"/>
    </xf>
    <xf numFmtId="167" fontId="3" fillId="0" borderId="0" xfId="0" applyNumberFormat="1" applyFont="1" applyFill="1" applyAlignment="1"/>
    <xf numFmtId="0" fontId="10" fillId="0" borderId="0" xfId="0" applyFont="1" applyFill="1" applyAlignment="1">
      <alignment vertical="top"/>
    </xf>
    <xf numFmtId="0" fontId="9" fillId="0" borderId="0" xfId="0" applyFont="1" applyFill="1" applyAlignment="1">
      <alignment vertical="top"/>
    </xf>
    <xf numFmtId="0" fontId="1" fillId="0" borderId="0" xfId="0" applyFont="1" applyFill="1" applyAlignment="1">
      <alignment horizontal="left" vertical="top" wrapText="1"/>
    </xf>
    <xf numFmtId="168" fontId="3" fillId="0" borderId="0" xfId="0" applyNumberFormat="1" applyFont="1" applyFill="1" applyAlignment="1"/>
    <xf numFmtId="0" fontId="1" fillId="0" borderId="2" xfId="0" applyFont="1" applyFill="1" applyBorder="1" applyAlignment="1">
      <alignment horizontal="left" vertical="top" wrapText="1"/>
    </xf>
    <xf numFmtId="14" fontId="10" fillId="0" borderId="2" xfId="0" applyNumberFormat="1" applyFont="1" applyFill="1" applyBorder="1" applyAlignment="1">
      <alignment vertical="top"/>
    </xf>
    <xf numFmtId="0" fontId="9" fillId="0" borderId="3" xfId="0" applyFont="1" applyFill="1" applyBorder="1" applyAlignment="1">
      <alignment vertical="top"/>
    </xf>
    <xf numFmtId="14" fontId="11" fillId="0" borderId="3" xfId="0" applyNumberFormat="1" applyFont="1" applyFill="1" applyBorder="1" applyAlignment="1">
      <alignment horizontal="left" vertical="top"/>
    </xf>
    <xf numFmtId="166" fontId="3" fillId="0" borderId="0" xfId="0" applyNumberFormat="1" applyFont="1" applyFill="1" applyAlignment="1"/>
    <xf numFmtId="0" fontId="9" fillId="0" borderId="2" xfId="0" applyFont="1" applyFill="1" applyBorder="1" applyAlignment="1">
      <alignment vertical="top"/>
    </xf>
    <xf numFmtId="14" fontId="11" fillId="0" borderId="2" xfId="0" applyNumberFormat="1" applyFont="1" applyFill="1" applyBorder="1" applyAlignment="1">
      <alignment horizontal="left" vertical="top"/>
    </xf>
    <xf numFmtId="0" fontId="7" fillId="0" borderId="0" xfId="0" applyFont="1" applyFill="1" applyAlignment="1">
      <alignment horizontal="right"/>
    </xf>
    <xf numFmtId="0" fontId="7" fillId="0" borderId="0" xfId="0" applyFont="1" applyFill="1" applyAlignment="1"/>
    <xf numFmtId="0" fontId="3" fillId="0" borderId="0" xfId="0" applyFont="1" applyFill="1" applyAlignment="1" applyProtection="1">
      <protection locked="0"/>
    </xf>
    <xf numFmtId="0" fontId="32" fillId="0" borderId="0" xfId="0" applyFont="1" applyAlignment="1" applyProtection="1">
      <alignment horizontal="center"/>
      <protection locked="0"/>
    </xf>
    <xf numFmtId="0" fontId="33" fillId="0" borderId="0" xfId="0" applyFont="1" applyAlignment="1">
      <alignment horizontal="center"/>
    </xf>
    <xf numFmtId="0" fontId="43" fillId="0" borderId="0" xfId="0" applyFont="1" applyAlignment="1">
      <alignment horizontal="center"/>
    </xf>
    <xf numFmtId="0" fontId="1" fillId="0" borderId="0" xfId="0" applyFont="1" applyAlignment="1">
      <alignment horizontal="center"/>
    </xf>
    <xf numFmtId="0" fontId="29" fillId="0" borderId="0" xfId="0" applyFont="1" applyAlignment="1">
      <alignment horizontal="center"/>
    </xf>
    <xf numFmtId="0" fontId="19" fillId="0" borderId="0" xfId="0" applyFont="1" applyAlignment="1">
      <alignment horizontal="center"/>
    </xf>
    <xf numFmtId="0" fontId="30" fillId="0" borderId="0" xfId="0" applyFont="1" applyAlignment="1">
      <alignment horizontal="center"/>
    </xf>
    <xf numFmtId="0" fontId="31" fillId="0" borderId="0" xfId="0" applyFont="1" applyAlignment="1">
      <alignment horizontal="center"/>
    </xf>
    <xf numFmtId="0" fontId="3" fillId="0" borderId="0" xfId="0" applyFont="1" applyAlignment="1">
      <alignment horizontal="left"/>
    </xf>
    <xf numFmtId="0" fontId="3" fillId="0" borderId="0" xfId="0" applyFont="1" applyAlignment="1"/>
    <xf numFmtId="0" fontId="3" fillId="0" borderId="0" xfId="0" applyFont="1" applyAlignment="1">
      <alignment horizontal="left" wrapText="1"/>
    </xf>
    <xf numFmtId="0" fontId="3" fillId="0" borderId="0" xfId="0" applyFont="1" applyAlignment="1">
      <alignment horizontal="center"/>
    </xf>
    <xf numFmtId="0" fontId="19" fillId="0" borderId="0" xfId="2" applyFont="1" applyAlignment="1">
      <alignment horizontal="center"/>
    </xf>
    <xf numFmtId="0" fontId="3" fillId="0" borderId="0" xfId="0" applyFont="1" applyAlignment="1">
      <alignment vertical="top"/>
    </xf>
    <xf numFmtId="0" fontId="3" fillId="0" borderId="0" xfId="0" applyFont="1" applyAlignment="1" applyProtection="1">
      <alignment vertical="top" wrapText="1"/>
      <protection locked="0"/>
    </xf>
    <xf numFmtId="0" fontId="7" fillId="0" borderId="0" xfId="2" applyFont="1" applyAlignment="1">
      <alignment vertical="top"/>
    </xf>
    <xf numFmtId="0" fontId="3" fillId="0" borderId="0" xfId="0" applyFont="1" applyAlignment="1" applyProtection="1">
      <alignment vertical="top"/>
      <protection locked="0"/>
    </xf>
    <xf numFmtId="0" fontId="7" fillId="0" borderId="0" xfId="2" applyFont="1" applyAlignment="1" applyProtection="1">
      <alignment vertical="top"/>
      <protection locked="0"/>
    </xf>
    <xf numFmtId="0" fontId="3" fillId="0" borderId="0" xfId="0" applyFont="1" applyAlignment="1" applyProtection="1">
      <alignment horizontal="left" vertical="top" wrapText="1"/>
      <protection locked="0"/>
    </xf>
    <xf numFmtId="0" fontId="7" fillId="0" borderId="0" xfId="2" applyFont="1" applyAlignment="1" applyProtection="1">
      <alignment vertical="top" wrapText="1"/>
      <protection locked="0"/>
    </xf>
    <xf numFmtId="0" fontId="3" fillId="0" borderId="0" xfId="0" applyFont="1" applyAlignment="1">
      <alignment horizontal="left" vertical="center" wrapText="1"/>
    </xf>
    <xf numFmtId="0" fontId="7" fillId="0" borderId="0" xfId="3" applyFont="1" applyAlignment="1">
      <alignment vertical="top"/>
    </xf>
    <xf numFmtId="0" fontId="3" fillId="0" borderId="0" xfId="0" applyFont="1" applyAlignment="1" applyProtection="1">
      <alignment horizontal="left" vertical="top"/>
      <protection locked="0"/>
    </xf>
    <xf numFmtId="0" fontId="7" fillId="0" borderId="0" xfId="2" applyFont="1" applyAlignment="1" applyProtection="1">
      <alignment horizontal="left" vertical="top"/>
      <protection locked="0"/>
    </xf>
    <xf numFmtId="0" fontId="13" fillId="0" borderId="0" xfId="0" applyFont="1" applyAlignment="1">
      <alignment horizontal="center" vertical="top"/>
    </xf>
    <xf numFmtId="0" fontId="3" fillId="0" borderId="5" xfId="0" applyFont="1" applyBorder="1" applyAlignment="1">
      <alignment horizontal="center"/>
    </xf>
    <xf numFmtId="0" fontId="3" fillId="0" borderId="6" xfId="0" applyFont="1" applyBorder="1" applyAlignment="1">
      <alignment horizontal="center"/>
    </xf>
    <xf numFmtId="0" fontId="3" fillId="0" borderId="7" xfId="0" applyFont="1" applyBorder="1" applyAlignment="1">
      <alignment horizontal="center"/>
    </xf>
    <xf numFmtId="0" fontId="3" fillId="0" borderId="5" xfId="0" applyFont="1" applyBorder="1" applyAlignment="1">
      <alignment horizontal="left"/>
    </xf>
    <xf numFmtId="0" fontId="3" fillId="0" borderId="6" xfId="0" applyFont="1" applyBorder="1" applyAlignment="1">
      <alignment horizontal="left"/>
    </xf>
    <xf numFmtId="0" fontId="3" fillId="0" borderId="7" xfId="0" applyFont="1" applyBorder="1" applyAlignment="1">
      <alignment horizontal="left"/>
    </xf>
    <xf numFmtId="0" fontId="4" fillId="0" borderId="5" xfId="0" applyFont="1" applyBorder="1" applyAlignment="1">
      <alignment horizontal="center"/>
    </xf>
    <xf numFmtId="0" fontId="4" fillId="0" borderId="6" xfId="0" applyFont="1" applyBorder="1" applyAlignment="1">
      <alignment horizontal="center"/>
    </xf>
    <xf numFmtId="0" fontId="4" fillId="0" borderId="7" xfId="0" applyFont="1" applyBorder="1" applyAlignment="1">
      <alignment horizontal="center"/>
    </xf>
    <xf numFmtId="0" fontId="3" fillId="0" borderId="6" xfId="0" applyFont="1" applyBorder="1" applyAlignment="1"/>
    <xf numFmtId="0" fontId="3" fillId="0" borderId="7" xfId="0" applyFont="1" applyBorder="1" applyAlignment="1"/>
    <xf numFmtId="0" fontId="24" fillId="0" borderId="8" xfId="0" applyFont="1" applyBorder="1" applyAlignment="1">
      <alignment horizontal="left"/>
    </xf>
    <xf numFmtId="0" fontId="26" fillId="0" borderId="5" xfId="0" applyFont="1" applyBorder="1" applyAlignment="1">
      <alignment horizontal="center" vertical="center" wrapText="1"/>
    </xf>
    <xf numFmtId="0" fontId="26" fillId="0" borderId="6" xfId="0" applyFont="1" applyBorder="1" applyAlignment="1">
      <alignment horizontal="center" vertical="center" wrapText="1"/>
    </xf>
    <xf numFmtId="0" fontId="26" fillId="0" borderId="7" xfId="0" applyFont="1" applyBorder="1" applyAlignment="1">
      <alignment horizontal="center" vertical="center" wrapText="1"/>
    </xf>
    <xf numFmtId="0" fontId="4" fillId="7" borderId="5" xfId="0" applyFont="1" applyFill="1" applyBorder="1" applyAlignment="1">
      <alignment horizontal="left"/>
    </xf>
    <xf numFmtId="0" fontId="4" fillId="7" borderId="6" xfId="0" applyFont="1" applyFill="1" applyBorder="1" applyAlignment="1">
      <alignment horizontal="left"/>
    </xf>
    <xf numFmtId="0" fontId="4" fillId="7" borderId="7" xfId="0" applyFont="1" applyFill="1" applyBorder="1" applyAlignment="1">
      <alignment horizontal="left"/>
    </xf>
    <xf numFmtId="0" fontId="4" fillId="0" borderId="5" xfId="0" applyFont="1" applyBorder="1" applyAlignment="1">
      <alignment horizontal="left"/>
    </xf>
    <xf numFmtId="0" fontId="4" fillId="0" borderId="6" xfId="0" applyFont="1" applyBorder="1" applyAlignment="1">
      <alignment horizontal="left"/>
    </xf>
    <xf numFmtId="0" fontId="4" fillId="0" borderId="7" xfId="0" applyFont="1" applyBorder="1" applyAlignment="1">
      <alignment horizontal="left"/>
    </xf>
    <xf numFmtId="0" fontId="4" fillId="0" borderId="26" xfId="0" applyFont="1" applyBorder="1" applyAlignment="1">
      <alignment horizontal="left"/>
    </xf>
    <xf numFmtId="0" fontId="4" fillId="0" borderId="12" xfId="0" applyFont="1" applyBorder="1" applyAlignment="1">
      <alignment horizontal="left"/>
    </xf>
    <xf numFmtId="0" fontId="4" fillId="0" borderId="16" xfId="0" applyFont="1" applyBorder="1" applyAlignment="1">
      <alignment horizontal="left"/>
    </xf>
    <xf numFmtId="0" fontId="3" fillId="0" borderId="5" xfId="0" applyFont="1" applyBorder="1" applyAlignment="1">
      <alignment horizontal="left" wrapText="1"/>
    </xf>
    <xf numFmtId="0" fontId="3" fillId="0" borderId="6" xfId="0" applyFont="1" applyBorder="1" applyAlignment="1">
      <alignment horizontal="left" wrapText="1"/>
    </xf>
    <xf numFmtId="0" fontId="3" fillId="0" borderId="7" xfId="0" applyFont="1" applyBorder="1" applyAlignment="1">
      <alignment horizontal="left" wrapText="1"/>
    </xf>
    <xf numFmtId="0" fontId="3" fillId="0" borderId="26" xfId="0" applyFont="1" applyBorder="1" applyAlignment="1">
      <alignment horizontal="left"/>
    </xf>
    <xf numFmtId="0" fontId="3" fillId="0" borderId="12" xfId="0" applyFont="1" applyBorder="1" applyAlignment="1">
      <alignment horizontal="left"/>
    </xf>
    <xf numFmtId="0" fontId="3" fillId="0" borderId="16" xfId="0" applyFont="1" applyBorder="1" applyAlignment="1">
      <alignment horizontal="left"/>
    </xf>
    <xf numFmtId="0" fontId="4" fillId="0" borderId="5" xfId="0" applyFont="1" applyBorder="1" applyAlignment="1">
      <alignment horizontal="left" vertical="justify"/>
    </xf>
    <xf numFmtId="0" fontId="4" fillId="0" borderId="6" xfId="0" applyFont="1" applyBorder="1" applyAlignment="1">
      <alignment horizontal="left" vertical="justify"/>
    </xf>
    <xf numFmtId="0" fontId="4" fillId="0" borderId="7" xfId="0" applyFont="1" applyBorder="1" applyAlignment="1">
      <alignment horizontal="left" vertical="justify"/>
    </xf>
    <xf numFmtId="0" fontId="3" fillId="0" borderId="5" xfId="0" applyFont="1" applyBorder="1" applyAlignment="1">
      <alignment horizontal="left" vertical="justify" wrapText="1"/>
    </xf>
    <xf numFmtId="0" fontId="3" fillId="0" borderId="6" xfId="0" applyFont="1" applyBorder="1" applyAlignment="1">
      <alignment horizontal="left" vertical="justify" wrapText="1"/>
    </xf>
    <xf numFmtId="0" fontId="3" fillId="0" borderId="7" xfId="0" applyFont="1" applyBorder="1" applyAlignment="1">
      <alignment horizontal="left" vertical="justify" wrapText="1"/>
    </xf>
    <xf numFmtId="0" fontId="4" fillId="0" borderId="20" xfId="0" applyFont="1" applyBorder="1" applyAlignment="1">
      <alignment horizontal="left"/>
    </xf>
    <xf numFmtId="0" fontId="4" fillId="0" borderId="21" xfId="0" applyFont="1" applyBorder="1" applyAlignment="1">
      <alignment horizontal="left"/>
    </xf>
    <xf numFmtId="0" fontId="4" fillId="0" borderId="22" xfId="0" applyFont="1" applyBorder="1" applyAlignment="1">
      <alignment horizontal="left"/>
    </xf>
    <xf numFmtId="0" fontId="13" fillId="0" borderId="27" xfId="0" applyFont="1" applyBorder="1" applyAlignment="1">
      <alignment horizontal="left"/>
    </xf>
    <xf numFmtId="0" fontId="13" fillId="0" borderId="0" xfId="0" applyFont="1" applyAlignment="1">
      <alignment horizontal="center"/>
    </xf>
    <xf numFmtId="0" fontId="3" fillId="0" borderId="10" xfId="0" applyFont="1" applyBorder="1" applyAlignment="1">
      <alignment horizontal="center"/>
    </xf>
    <xf numFmtId="0" fontId="3" fillId="0" borderId="15" xfId="0" applyFont="1" applyBorder="1" applyAlignment="1">
      <alignment horizontal="center"/>
    </xf>
    <xf numFmtId="0" fontId="4" fillId="0" borderId="10" xfId="0" applyFont="1" applyBorder="1" applyAlignment="1">
      <alignment horizontal="left" vertical="justify"/>
    </xf>
    <xf numFmtId="0" fontId="3" fillId="0" borderId="11" xfId="0" applyFont="1" applyBorder="1" applyAlignment="1">
      <alignment vertical="justify"/>
    </xf>
    <xf numFmtId="0" fontId="4" fillId="0" borderId="9" xfId="0" applyFont="1" applyBorder="1" applyAlignment="1">
      <alignment horizontal="left"/>
    </xf>
    <xf numFmtId="0" fontId="3" fillId="0" borderId="9" xfId="0" applyFont="1" applyBorder="1" applyAlignment="1">
      <alignment horizontal="left"/>
    </xf>
    <xf numFmtId="0" fontId="3" fillId="0" borderId="5" xfId="0" applyFont="1" applyBorder="1" applyAlignment="1">
      <alignment wrapText="1"/>
    </xf>
    <xf numFmtId="0" fontId="3" fillId="0" borderId="6" xfId="0" applyFont="1" applyBorder="1" applyAlignment="1">
      <alignment wrapText="1"/>
    </xf>
    <xf numFmtId="0" fontId="3" fillId="0" borderId="7" xfId="0" applyFont="1" applyBorder="1" applyAlignment="1">
      <alignment wrapText="1"/>
    </xf>
    <xf numFmtId="0" fontId="3" fillId="0" borderId="18" xfId="0" applyFont="1" applyBorder="1" applyAlignment="1">
      <alignment horizontal="left"/>
    </xf>
    <xf numFmtId="0" fontId="3" fillId="0" borderId="11" xfId="0" applyFont="1" applyBorder="1" applyAlignment="1">
      <alignment horizontal="center"/>
    </xf>
    <xf numFmtId="0" fontId="3" fillId="0" borderId="9" xfId="0" applyFont="1" applyBorder="1" applyAlignment="1">
      <alignment horizontal="center"/>
    </xf>
    <xf numFmtId="0" fontId="21" fillId="0" borderId="0" xfId="0" applyFont="1" applyAlignment="1">
      <alignment horizontal="center"/>
    </xf>
    <xf numFmtId="0" fontId="24" fillId="0" borderId="0" xfId="0" applyFont="1" applyAlignment="1">
      <alignment horizontal="center"/>
    </xf>
    <xf numFmtId="0" fontId="5" fillId="0" borderId="8" xfId="0" applyFont="1" applyBorder="1" applyAlignment="1">
      <alignment horizontal="center"/>
    </xf>
    <xf numFmtId="0" fontId="21" fillId="0" borderId="5" xfId="0" applyFont="1" applyBorder="1" applyAlignment="1">
      <alignment horizontal="center" vertical="center"/>
    </xf>
    <xf numFmtId="0" fontId="21" fillId="0" borderId="7" xfId="0" applyFont="1" applyBorder="1" applyAlignment="1">
      <alignment horizontal="center" vertical="center"/>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9" xfId="0" applyFont="1" applyBorder="1" applyAlignment="1">
      <alignment vertical="center" wrapText="1"/>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7" xfId="0" applyFont="1" applyBorder="1" applyAlignment="1">
      <alignment horizontal="left" vertical="center"/>
    </xf>
    <xf numFmtId="0" fontId="5" fillId="5" borderId="5" xfId="0" applyFont="1" applyFill="1" applyBorder="1" applyAlignment="1">
      <alignment horizontal="left" vertical="center"/>
    </xf>
    <xf numFmtId="0" fontId="5" fillId="5" borderId="6" xfId="0" applyFont="1" applyFill="1" applyBorder="1" applyAlignment="1">
      <alignment horizontal="left" vertical="center"/>
    </xf>
    <xf numFmtId="0" fontId="5" fillId="5" borderId="7" xfId="0" applyFont="1" applyFill="1" applyBorder="1" applyAlignment="1">
      <alignment horizontal="left" vertical="center"/>
    </xf>
    <xf numFmtId="0" fontId="5" fillId="6" borderId="13" xfId="0" applyFont="1" applyFill="1" applyBorder="1" applyAlignment="1">
      <alignment horizontal="left" vertical="center" wrapText="1"/>
    </xf>
    <xf numFmtId="0" fontId="5" fillId="6" borderId="14" xfId="0" applyFont="1" applyFill="1" applyBorder="1" applyAlignment="1">
      <alignment horizontal="left" vertical="center" wrapText="1"/>
    </xf>
    <xf numFmtId="0" fontId="5" fillId="0" borderId="0" xfId="0" applyFont="1" applyAlignment="1">
      <alignment horizontal="left"/>
    </xf>
    <xf numFmtId="0" fontId="23" fillId="0" borderId="0" xfId="0" applyFont="1" applyAlignment="1">
      <alignment horizontal="left"/>
    </xf>
    <xf numFmtId="0" fontId="5" fillId="0" borderId="0" xfId="0" applyFont="1">
      <alignment vertical="center"/>
    </xf>
    <xf numFmtId="49" fontId="5" fillId="0" borderId="0" xfId="0" applyNumberFormat="1" applyFont="1" applyAlignment="1">
      <alignment horizontal="center" vertical="center"/>
    </xf>
    <xf numFmtId="0" fontId="5" fillId="0" borderId="10" xfId="0" applyFont="1" applyBorder="1" applyAlignment="1">
      <alignment horizontal="center" vertical="center"/>
    </xf>
    <xf numFmtId="0" fontId="5" fillId="0" borderId="15" xfId="0" applyFont="1" applyBorder="1" applyAlignment="1">
      <alignment horizontal="center" vertical="center"/>
    </xf>
    <xf numFmtId="0" fontId="5" fillId="0" borderId="11" xfId="0" applyFont="1" applyBorder="1" applyAlignment="1">
      <alignment horizontal="center" vertical="center"/>
    </xf>
    <xf numFmtId="0" fontId="5" fillId="4" borderId="5" xfId="0" applyFont="1" applyFill="1" applyBorder="1" applyAlignment="1">
      <alignment horizontal="left" vertical="center" wrapText="1"/>
    </xf>
    <xf numFmtId="0" fontId="5" fillId="4" borderId="6" xfId="0" applyFont="1" applyFill="1" applyBorder="1" applyAlignment="1">
      <alignment horizontal="left" vertical="center" wrapText="1"/>
    </xf>
    <xf numFmtId="0" fontId="5" fillId="4" borderId="7" xfId="0" applyFont="1" applyFill="1" applyBorder="1" applyAlignment="1">
      <alignment horizontal="left" vertical="center" wrapText="1"/>
    </xf>
    <xf numFmtId="49" fontId="13" fillId="0" borderId="0" xfId="0" applyNumberFormat="1" applyFont="1" applyAlignment="1">
      <alignment horizontal="center" vertical="center"/>
    </xf>
    <xf numFmtId="0" fontId="22" fillId="0" borderId="0" xfId="0" applyFont="1" applyAlignment="1">
      <alignment horizontal="center"/>
    </xf>
    <xf numFmtId="0" fontId="21" fillId="0" borderId="6" xfId="0" applyFont="1" applyBorder="1" applyAlignment="1">
      <alignment horizontal="center" vertical="center"/>
    </xf>
    <xf numFmtId="0" fontId="5" fillId="4" borderId="9" xfId="0" applyFont="1" applyFill="1" applyBorder="1">
      <alignment vertical="center"/>
    </xf>
    <xf numFmtId="0" fontId="5" fillId="0" borderId="5" xfId="0" applyFont="1" applyBorder="1" applyAlignment="1">
      <alignment vertical="center" wrapText="1"/>
    </xf>
    <xf numFmtId="0" fontId="5" fillId="0" borderId="6" xfId="0" applyFont="1" applyBorder="1" applyAlignment="1">
      <alignment vertical="center" wrapText="1"/>
    </xf>
    <xf numFmtId="0" fontId="5" fillId="0" borderId="7" xfId="0" applyFont="1" applyBorder="1" applyAlignment="1">
      <alignment vertical="center" wrapText="1"/>
    </xf>
    <xf numFmtId="0" fontId="5" fillId="5" borderId="9" xfId="0" applyFont="1" applyFill="1" applyBorder="1" applyAlignment="1">
      <alignment vertical="center" wrapText="1"/>
    </xf>
    <xf numFmtId="0" fontId="5" fillId="0" borderId="9" xfId="0" applyFont="1" applyBorder="1" applyAlignment="1">
      <alignment horizontal="left" vertical="center"/>
    </xf>
    <xf numFmtId="49" fontId="5" fillId="0" borderId="10" xfId="0" applyNumberFormat="1" applyFont="1" applyBorder="1" applyAlignment="1">
      <alignment horizontal="center" vertical="center" wrapText="1"/>
    </xf>
    <xf numFmtId="49" fontId="5" fillId="0" borderId="11" xfId="0" applyNumberFormat="1" applyFont="1" applyBorder="1" applyAlignment="1">
      <alignment horizontal="center" vertical="center" wrapText="1"/>
    </xf>
    <xf numFmtId="49" fontId="5" fillId="0" borderId="9" xfId="0" applyNumberFormat="1" applyFont="1" applyBorder="1" applyAlignment="1">
      <alignment horizontal="center" vertical="center"/>
    </xf>
    <xf numFmtId="49" fontId="5" fillId="0" borderId="10" xfId="0" applyNumberFormat="1"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left" vertical="center"/>
    </xf>
    <xf numFmtId="0" fontId="5" fillId="4" borderId="5" xfId="0" applyFont="1" applyFill="1" applyBorder="1" applyAlignment="1">
      <alignment vertical="center" wrapText="1"/>
    </xf>
    <xf numFmtId="0" fontId="5" fillId="4" borderId="6" xfId="0" applyFont="1" applyFill="1" applyBorder="1" applyAlignment="1">
      <alignment vertical="center" wrapText="1"/>
    </xf>
    <xf numFmtId="0" fontId="5" fillId="4" borderId="7" xfId="0" applyFont="1" applyFill="1" applyBorder="1" applyAlignment="1">
      <alignment vertical="center" wrapText="1"/>
    </xf>
    <xf numFmtId="0" fontId="5" fillId="0" borderId="12" xfId="0" applyFont="1" applyBorder="1" applyAlignment="1">
      <alignment horizontal="left" vertical="center"/>
    </xf>
    <xf numFmtId="0" fontId="1" fillId="0" borderId="0" xfId="0" applyFont="1" applyAlignment="1">
      <alignment horizontal="right"/>
    </xf>
    <xf numFmtId="0" fontId="19" fillId="0" borderId="0" xfId="0" applyFont="1" applyAlignment="1">
      <alignment horizontal="right"/>
    </xf>
    <xf numFmtId="0" fontId="16" fillId="0" borderId="0" xfId="0" applyFont="1" applyAlignment="1">
      <alignment horizontal="center"/>
    </xf>
    <xf numFmtId="0" fontId="4" fillId="0" borderId="0" xfId="0" applyFont="1" applyAlignment="1"/>
    <xf numFmtId="0" fontId="1" fillId="0" borderId="0" xfId="0" applyFont="1" applyAlignment="1">
      <alignment horizontal="left" vertical="center" wrapText="1"/>
    </xf>
    <xf numFmtId="0" fontId="1" fillId="0" borderId="0" xfId="0" applyFont="1" applyAlignment="1">
      <alignment horizontal="right" vertical="center" wrapText="1"/>
    </xf>
    <xf numFmtId="0" fontId="4" fillId="0" borderId="0" xfId="0" applyFont="1" applyAlignment="1">
      <alignment horizontal="left"/>
    </xf>
    <xf numFmtId="0" fontId="1" fillId="0" borderId="0" xfId="0" applyFont="1" applyAlignment="1">
      <alignment horizontal="justify" wrapText="1"/>
    </xf>
    <xf numFmtId="0" fontId="1" fillId="0" borderId="0" xfId="0" applyFont="1" applyAlignment="1">
      <alignment horizontal="right" wrapText="1"/>
    </xf>
    <xf numFmtId="0" fontId="1" fillId="0" borderId="0" xfId="0" applyFont="1" applyAlignment="1">
      <alignment horizontal="left" vertical="center"/>
    </xf>
    <xf numFmtId="0" fontId="1" fillId="0" borderId="0" xfId="0" applyFont="1" applyAlignment="1">
      <alignment horizontal="right" vertical="center"/>
    </xf>
    <xf numFmtId="0" fontId="4" fillId="0" borderId="0" xfId="0" applyFont="1" applyAlignment="1">
      <alignment horizontal="left" wrapText="1"/>
    </xf>
    <xf numFmtId="0" fontId="12" fillId="0" borderId="0" xfId="0" applyFont="1" applyAlignment="1">
      <alignment horizontal="justify" wrapText="1"/>
    </xf>
    <xf numFmtId="0" fontId="12" fillId="0" borderId="0" xfId="0" applyFont="1" applyAlignment="1">
      <alignment horizontal="right" wrapText="1"/>
    </xf>
    <xf numFmtId="0" fontId="20" fillId="0" borderId="0" xfId="0" applyFont="1" applyAlignment="1">
      <alignment horizontal="center"/>
    </xf>
    <xf numFmtId="0" fontId="20" fillId="0" borderId="0" xfId="0" applyFont="1" applyAlignment="1">
      <alignment horizontal="right"/>
    </xf>
    <xf numFmtId="49" fontId="3" fillId="0" borderId="0" xfId="0" applyNumberFormat="1" applyFont="1" applyAlignment="1">
      <alignment horizontal="left" vertical="top" wrapText="1"/>
    </xf>
  </cellXfs>
  <cellStyles count="4">
    <cellStyle name="Komats" xfId="1" builtinId="3"/>
    <cellStyle name="Normal_Info" xfId="2"/>
    <cellStyle name="Normal_Info 2" xfId="3"/>
    <cellStyle name="Parasts" xfId="0" builtinId="0"/>
  </cellStyles>
  <dxfs count="18">
    <dxf>
      <font>
        <color rgb="FFC00000"/>
      </font>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7"/>
      <tableStyleElement type="headerRow" dxfId="16"/>
      <tableStyleElement type="totalRow" dxfId="15"/>
      <tableStyleElement type="firstColumn" dxfId="14"/>
      <tableStyleElement type="lastColumn" dxfId="13"/>
      <tableStyleElement type="firstRowStripe" dxfId="12"/>
      <tableStyleElement type="firstColumnStripe" dxfId="11"/>
    </tableStyle>
    <tableStyle name="PivotStylePreset2_Accent1" table="0" count="10">
      <tableStyleElement type="headerRow" dxfId="10"/>
      <tableStyleElement type="totalRow" dxfId="9"/>
      <tableStyleElement type="firstRowStripe" dxfId="8"/>
      <tableStyleElement type="firstColumnStripe" dxfId="7"/>
      <tableStyleElement type="firstSubtotalRow" dxfId="6"/>
      <tableStyleElement type="secondSubtotalRow" dxfId="5"/>
      <tableStyleElement type="firstRowSubheading" dxfId="4"/>
      <tableStyleElement type="secondRowSubheading" dxfId="3"/>
      <tableStyleElement type="pageFieldLabels" dxfId="2"/>
      <tableStyleElement type="pageFieldValues"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biedr&#299;ba\GP2021\LNB_GP-2021_25.05.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ullapa"/>
      <sheetName val="Saturs"/>
      <sheetName val="Info"/>
      <sheetName val="Aktivs"/>
      <sheetName val="Pasivs"/>
      <sheetName val="ienemumi_izdevumi"/>
      <sheetName val="ziedojumu un dāvin pārskats"/>
      <sheetName val="GP"/>
      <sheetName val="PL"/>
      <sheetName val="Bil_Piezimes"/>
      <sheetName val="ien_piezimes"/>
      <sheetName val="ziedotāju saraksts"/>
      <sheetName val="detal.info par izliet.ziedojumi"/>
      <sheetName val="Sheet1"/>
      <sheetName val="Sheet2"/>
    </sheetNames>
    <sheetDataSet>
      <sheetData sheetId="0">
        <row r="36">
          <cell r="N36" t="str">
            <v>ООО "RAI</v>
          </cell>
          <cell r="X36" t="str">
            <v>RAI SIA</v>
          </cell>
        </row>
        <row r="44">
          <cell r="O44">
            <v>2021</v>
          </cell>
          <cell r="Y44">
            <v>2021</v>
          </cell>
        </row>
      </sheetData>
      <sheetData sheetId="1">
        <row r="1">
          <cell r="K1" t="str">
            <v>ООО "RAI годовой отчёт за 2021 год</v>
          </cell>
          <cell r="U1" t="str">
            <v>RAI SIA annual report for year 2021</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I52"/>
  <sheetViews>
    <sheetView view="pageBreakPreview" zoomScaleNormal="100" workbookViewId="0">
      <selection activeCell="A16" sqref="A16:I16"/>
    </sheetView>
  </sheetViews>
  <sheetFormatPr defaultColWidth="9" defaultRowHeight="12.75"/>
  <cols>
    <col min="1" max="16384" width="9" style="3"/>
  </cols>
  <sheetData>
    <row r="1" spans="1:9" ht="15.75">
      <c r="A1" s="1"/>
      <c r="B1" s="1"/>
      <c r="C1" s="1"/>
      <c r="D1" s="1"/>
      <c r="E1" s="1"/>
      <c r="F1" s="1"/>
      <c r="G1" s="1"/>
      <c r="H1" s="1"/>
      <c r="I1" s="230" t="s">
        <v>0</v>
      </c>
    </row>
    <row r="2" spans="1:9">
      <c r="A2" s="1"/>
      <c r="B2" s="1"/>
      <c r="C2" s="1"/>
      <c r="D2" s="1"/>
      <c r="E2" s="1"/>
      <c r="F2" s="1"/>
      <c r="G2" s="1"/>
      <c r="H2" s="1"/>
      <c r="I2" s="54" t="s">
        <v>1</v>
      </c>
    </row>
    <row r="3" spans="1:9">
      <c r="A3" s="1"/>
      <c r="B3" s="1"/>
      <c r="C3" s="1"/>
      <c r="D3" s="1"/>
      <c r="E3" s="1"/>
      <c r="F3" s="1"/>
      <c r="G3" s="1"/>
      <c r="H3" s="1"/>
      <c r="I3" s="54" t="s">
        <v>391</v>
      </c>
    </row>
    <row r="4" spans="1:9">
      <c r="A4" s="1"/>
      <c r="B4" s="1"/>
      <c r="C4" s="1"/>
      <c r="D4" s="1"/>
      <c r="E4" s="1"/>
      <c r="F4" s="1"/>
      <c r="G4" s="1"/>
      <c r="H4" s="1"/>
    </row>
    <row r="5" spans="1:9">
      <c r="A5" s="1"/>
      <c r="B5" s="1"/>
      <c r="C5" s="1"/>
      <c r="D5" s="1"/>
      <c r="E5" s="1"/>
      <c r="F5" s="1"/>
      <c r="G5" s="1"/>
      <c r="H5" s="228"/>
      <c r="I5" s="32"/>
    </row>
    <row r="6" spans="1:9">
      <c r="A6" s="1"/>
      <c r="B6" s="1"/>
      <c r="C6" s="1"/>
      <c r="D6" s="1"/>
      <c r="E6" s="1"/>
      <c r="F6" s="1"/>
      <c r="G6" s="1"/>
      <c r="H6" s="1"/>
      <c r="I6" s="54" t="s">
        <v>2</v>
      </c>
    </row>
    <row r="7" spans="1:9">
      <c r="A7" s="1"/>
      <c r="B7" s="1"/>
      <c r="C7" s="1"/>
      <c r="D7" s="1"/>
      <c r="E7" s="1"/>
      <c r="F7" s="1"/>
      <c r="G7" s="1"/>
      <c r="H7" s="1"/>
      <c r="I7" s="54" t="s">
        <v>3</v>
      </c>
    </row>
    <row r="8" spans="1:9">
      <c r="A8" s="1"/>
      <c r="B8" s="1"/>
      <c r="C8" s="1"/>
      <c r="D8" s="1"/>
      <c r="E8" s="1"/>
      <c r="F8" s="1"/>
      <c r="G8" s="1"/>
      <c r="H8" s="1"/>
      <c r="I8" s="1"/>
    </row>
    <row r="9" spans="1:9">
      <c r="A9" s="1"/>
      <c r="B9" s="1"/>
      <c r="C9" s="1"/>
      <c r="D9" s="1"/>
      <c r="E9" s="1"/>
      <c r="F9" s="1"/>
      <c r="G9" s="1"/>
      <c r="H9" s="1"/>
      <c r="I9" s="1"/>
    </row>
    <row r="10" spans="1:9">
      <c r="A10" s="1"/>
      <c r="B10" s="1"/>
      <c r="C10" s="1"/>
      <c r="D10" s="1"/>
      <c r="E10" s="1"/>
      <c r="F10" s="1"/>
      <c r="G10" s="1"/>
      <c r="H10" s="1"/>
      <c r="I10" s="1"/>
    </row>
    <row r="11" spans="1:9">
      <c r="A11" s="1"/>
      <c r="B11" s="1"/>
      <c r="C11" s="1"/>
      <c r="D11" s="1"/>
      <c r="E11" s="1"/>
      <c r="F11" s="1"/>
      <c r="G11" s="1"/>
      <c r="H11" s="1"/>
      <c r="I11" s="1"/>
    </row>
    <row r="12" spans="1:9">
      <c r="A12" s="1"/>
      <c r="B12" s="1"/>
      <c r="C12" s="1"/>
      <c r="D12" s="1"/>
      <c r="E12" s="1"/>
      <c r="F12" s="1"/>
      <c r="G12" s="1"/>
      <c r="H12" s="1"/>
      <c r="I12" s="1"/>
    </row>
    <row r="13" spans="1:9">
      <c r="A13" s="1"/>
      <c r="B13" s="1"/>
      <c r="C13" s="1"/>
      <c r="D13" s="1"/>
      <c r="E13" s="1"/>
      <c r="F13" s="1"/>
      <c r="G13" s="1"/>
      <c r="H13" s="1"/>
      <c r="I13" s="1"/>
    </row>
    <row r="14" spans="1:9">
      <c r="A14" s="1"/>
      <c r="B14" s="1"/>
      <c r="C14" s="1"/>
      <c r="D14" s="1"/>
      <c r="E14" s="1"/>
      <c r="F14" s="1"/>
      <c r="G14" s="1"/>
      <c r="H14" s="1"/>
      <c r="I14" s="1"/>
    </row>
    <row r="15" spans="1:9">
      <c r="A15" s="1"/>
      <c r="B15" s="1"/>
      <c r="C15" s="1"/>
      <c r="D15" s="1"/>
      <c r="E15" s="1"/>
      <c r="F15" s="1"/>
      <c r="G15" s="1"/>
      <c r="H15" s="1"/>
      <c r="I15" s="1"/>
    </row>
    <row r="16" spans="1:9" ht="20.25">
      <c r="A16" s="310" t="s">
        <v>4</v>
      </c>
      <c r="B16" s="310"/>
      <c r="C16" s="310"/>
      <c r="D16" s="310"/>
      <c r="E16" s="310"/>
      <c r="F16" s="310"/>
      <c r="G16" s="310"/>
      <c r="H16" s="310"/>
      <c r="I16" s="310"/>
    </row>
    <row r="17" spans="1:9" ht="20.25">
      <c r="A17" s="310" t="s">
        <v>5</v>
      </c>
      <c r="B17" s="310"/>
      <c r="C17" s="310"/>
      <c r="D17" s="310"/>
      <c r="E17" s="310"/>
      <c r="F17" s="310"/>
      <c r="G17" s="310"/>
      <c r="H17" s="310"/>
      <c r="I17" s="310"/>
    </row>
    <row r="18" spans="1:9" ht="14.25">
      <c r="A18" s="311"/>
      <c r="B18" s="311"/>
      <c r="C18" s="311"/>
      <c r="D18" s="311"/>
      <c r="E18" s="311"/>
      <c r="F18" s="311"/>
      <c r="G18" s="311"/>
      <c r="H18" s="311"/>
      <c r="I18" s="311"/>
    </row>
    <row r="19" spans="1:9">
      <c r="A19" s="1"/>
      <c r="B19" s="1"/>
      <c r="C19" s="1"/>
      <c r="D19" s="1"/>
      <c r="E19" s="1"/>
      <c r="F19" s="1"/>
      <c r="G19" s="1"/>
      <c r="H19" s="1"/>
      <c r="I19" s="1"/>
    </row>
    <row r="20" spans="1:9">
      <c r="A20" s="1"/>
      <c r="B20" s="1"/>
      <c r="C20" s="1"/>
      <c r="D20" s="1"/>
      <c r="E20" s="1"/>
      <c r="F20" s="1"/>
      <c r="G20" s="1"/>
      <c r="H20" s="1"/>
      <c r="I20" s="1"/>
    </row>
    <row r="21" spans="1:9" s="273" customFormat="1" ht="26.25" customHeight="1">
      <c r="A21" s="312" t="s">
        <v>386</v>
      </c>
      <c r="B21" s="312"/>
      <c r="C21" s="312"/>
      <c r="D21" s="312"/>
      <c r="E21" s="312"/>
      <c r="F21" s="312"/>
      <c r="G21" s="312"/>
      <c r="H21" s="312"/>
      <c r="I21" s="312"/>
    </row>
    <row r="22" spans="1:9">
      <c r="A22" s="1"/>
      <c r="B22" s="1"/>
      <c r="C22" s="1"/>
      <c r="D22" s="1"/>
      <c r="E22" s="1"/>
      <c r="F22" s="1"/>
      <c r="G22" s="1"/>
      <c r="H22" s="1"/>
      <c r="I22" s="1"/>
    </row>
    <row r="23" spans="1:9">
      <c r="A23" s="1"/>
      <c r="B23" s="1"/>
      <c r="C23" s="1"/>
      <c r="D23" s="1"/>
      <c r="E23" s="1"/>
      <c r="F23" s="1"/>
      <c r="G23" s="1"/>
      <c r="H23" s="1"/>
      <c r="I23" s="1"/>
    </row>
    <row r="24" spans="1:9">
      <c r="A24" s="1"/>
      <c r="B24" s="1"/>
      <c r="C24" s="1"/>
      <c r="D24" s="1"/>
      <c r="E24" s="1"/>
      <c r="F24" s="1"/>
      <c r="G24" s="1"/>
      <c r="H24" s="1"/>
      <c r="I24" s="1"/>
    </row>
    <row r="25" spans="1:9">
      <c r="A25" s="1"/>
      <c r="B25" s="1"/>
      <c r="C25" s="1"/>
      <c r="D25" s="1"/>
      <c r="E25" s="1"/>
      <c r="F25" s="1"/>
      <c r="G25" s="1"/>
      <c r="H25" s="1"/>
      <c r="I25" s="1"/>
    </row>
    <row r="27" spans="1:9">
      <c r="A27" s="1"/>
      <c r="B27" s="1"/>
      <c r="C27" s="1"/>
      <c r="D27" s="1"/>
      <c r="E27" s="1"/>
      <c r="F27" s="1"/>
      <c r="G27" s="1"/>
      <c r="H27" s="1"/>
      <c r="I27" s="1"/>
    </row>
    <row r="28" spans="1:9">
      <c r="A28" s="1"/>
      <c r="B28" s="1"/>
      <c r="C28" s="1"/>
      <c r="D28" s="1"/>
      <c r="E28" s="1"/>
      <c r="F28" s="1"/>
      <c r="G28" s="1"/>
      <c r="H28" s="1"/>
      <c r="I28" s="1"/>
    </row>
    <row r="29" spans="1:9">
      <c r="A29" s="1"/>
      <c r="B29" s="1"/>
      <c r="C29" s="1"/>
      <c r="D29" s="1"/>
      <c r="E29" s="1"/>
      <c r="F29" s="1"/>
      <c r="G29" s="1"/>
      <c r="H29" s="1"/>
      <c r="I29" s="1"/>
    </row>
    <row r="30" spans="1:9">
      <c r="A30" s="1"/>
      <c r="B30" s="1"/>
      <c r="C30" s="1"/>
      <c r="D30" s="1"/>
      <c r="E30" s="1"/>
      <c r="F30" s="1"/>
      <c r="G30" s="1"/>
      <c r="H30" s="1"/>
      <c r="I30" s="1"/>
    </row>
    <row r="31" spans="1:9">
      <c r="A31" s="1"/>
      <c r="B31" s="1"/>
      <c r="C31" s="1"/>
      <c r="D31" s="1"/>
      <c r="E31" s="1"/>
      <c r="F31" s="1"/>
      <c r="G31" s="1"/>
      <c r="H31" s="1"/>
      <c r="I31" s="1"/>
    </row>
    <row r="32" spans="1:9">
      <c r="A32" s="1"/>
      <c r="B32" s="1"/>
      <c r="C32" s="1"/>
      <c r="D32" s="1"/>
      <c r="E32" s="1"/>
      <c r="F32" s="1"/>
      <c r="G32" s="1"/>
      <c r="H32" s="1"/>
      <c r="I32" s="1"/>
    </row>
    <row r="33" spans="1:9">
      <c r="A33" s="1"/>
      <c r="B33" s="1"/>
      <c r="C33" s="1"/>
      <c r="D33" s="1"/>
      <c r="E33" s="1"/>
      <c r="F33" s="1"/>
      <c r="G33" s="1"/>
      <c r="H33" s="1"/>
      <c r="I33" s="1"/>
    </row>
    <row r="34" spans="1:9">
      <c r="A34" s="1"/>
      <c r="B34" s="1"/>
      <c r="C34" s="1"/>
      <c r="D34" s="1"/>
      <c r="E34" s="1"/>
      <c r="F34" s="1"/>
      <c r="G34" s="1"/>
      <c r="H34" s="1"/>
      <c r="I34" s="1"/>
    </row>
    <row r="35" spans="1:9" ht="14.25">
      <c r="A35" s="1"/>
      <c r="B35" s="229"/>
      <c r="C35" s="229"/>
      <c r="D35" s="229"/>
      <c r="E35" s="229"/>
      <c r="F35" s="1"/>
      <c r="G35" s="1"/>
      <c r="H35" s="1"/>
      <c r="I35" s="1"/>
    </row>
    <row r="36" spans="1:9">
      <c r="A36" s="1"/>
      <c r="B36" s="1"/>
      <c r="C36" s="1"/>
      <c r="D36" s="1"/>
      <c r="E36" s="1"/>
      <c r="F36" s="1"/>
      <c r="G36" s="1"/>
      <c r="H36" s="1"/>
      <c r="I36" s="1"/>
    </row>
    <row r="37" spans="1:9">
      <c r="A37" s="1"/>
      <c r="B37" s="1"/>
      <c r="C37" s="1"/>
      <c r="D37" s="1"/>
      <c r="E37" s="1"/>
      <c r="F37" s="1"/>
      <c r="G37" s="1"/>
      <c r="H37" s="1"/>
      <c r="I37" s="1"/>
    </row>
    <row r="38" spans="1:9" s="273" customFormat="1">
      <c r="A38" s="1"/>
      <c r="B38" s="1"/>
      <c r="C38" s="1"/>
      <c r="D38" s="1"/>
      <c r="E38" s="1"/>
      <c r="F38" s="1"/>
      <c r="G38" s="1"/>
      <c r="H38" s="1"/>
      <c r="I38" s="1"/>
    </row>
    <row r="39" spans="1:9" s="273" customFormat="1">
      <c r="A39" s="1"/>
      <c r="B39" s="1"/>
      <c r="C39" s="1"/>
      <c r="D39" s="1"/>
      <c r="E39" s="1"/>
      <c r="F39" s="1"/>
      <c r="G39" s="1"/>
      <c r="H39" s="1"/>
      <c r="I39" s="1"/>
    </row>
    <row r="40" spans="1:9" s="273" customFormat="1">
      <c r="A40" s="1"/>
      <c r="B40" s="1"/>
      <c r="C40" s="1"/>
      <c r="D40" s="1"/>
      <c r="E40" s="1"/>
      <c r="F40" s="1"/>
      <c r="G40" s="1"/>
      <c r="H40" s="1"/>
      <c r="I40" s="1"/>
    </row>
    <row r="41" spans="1:9" s="273" customFormat="1">
      <c r="A41" s="1"/>
      <c r="B41" s="1"/>
      <c r="C41" s="1"/>
      <c r="D41" s="1"/>
      <c r="E41" s="1"/>
      <c r="F41" s="1"/>
      <c r="G41" s="1"/>
      <c r="H41" s="1"/>
      <c r="I41" s="1"/>
    </row>
    <row r="42" spans="1:9" s="273" customFormat="1">
      <c r="A42" s="1"/>
      <c r="B42" s="1"/>
      <c r="C42" s="1"/>
      <c r="D42" s="1"/>
      <c r="E42" s="1"/>
      <c r="F42" s="1"/>
      <c r="G42" s="1"/>
      <c r="H42" s="1"/>
      <c r="I42" s="1"/>
    </row>
    <row r="43" spans="1:9" s="273" customFormat="1">
      <c r="A43" s="1"/>
      <c r="B43" s="1"/>
      <c r="C43" s="1"/>
      <c r="D43" s="1"/>
      <c r="E43" s="1"/>
      <c r="F43" s="1"/>
      <c r="G43" s="1"/>
      <c r="H43" s="1"/>
      <c r="I43" s="1"/>
    </row>
    <row r="44" spans="1:9">
      <c r="A44" s="1"/>
      <c r="B44" s="1"/>
      <c r="C44" s="1"/>
      <c r="D44" s="1"/>
      <c r="E44" s="1"/>
      <c r="F44" s="1"/>
      <c r="G44" s="1"/>
      <c r="H44" s="1"/>
      <c r="I44" s="1"/>
    </row>
    <row r="45" spans="1:9">
      <c r="A45" s="1"/>
      <c r="B45" s="1"/>
      <c r="C45" s="1"/>
      <c r="D45" s="1"/>
      <c r="E45" s="1"/>
      <c r="F45" s="1"/>
      <c r="G45" s="1"/>
      <c r="H45" s="1"/>
      <c r="I45" s="1"/>
    </row>
    <row r="46" spans="1:9">
      <c r="A46" s="1"/>
      <c r="B46" s="1"/>
      <c r="C46" s="1"/>
      <c r="D46" s="1"/>
      <c r="E46" s="1"/>
      <c r="F46" s="1"/>
      <c r="G46" s="1"/>
      <c r="H46" s="1"/>
      <c r="I46" s="1"/>
    </row>
    <row r="47" spans="1:9">
      <c r="A47" s="1"/>
      <c r="B47" s="1"/>
      <c r="C47" s="1"/>
      <c r="D47" s="1"/>
      <c r="E47" s="1"/>
      <c r="F47" s="1"/>
      <c r="G47" s="1"/>
      <c r="H47" s="1"/>
      <c r="I47" s="1"/>
    </row>
    <row r="52" spans="1:9">
      <c r="A52" s="313" t="s">
        <v>387</v>
      </c>
      <c r="B52" s="313"/>
      <c r="C52" s="313"/>
      <c r="D52" s="313"/>
      <c r="E52" s="313"/>
      <c r="F52" s="313"/>
      <c r="G52" s="313"/>
      <c r="H52" s="313"/>
      <c r="I52" s="313"/>
    </row>
  </sheetData>
  <mergeCells count="5">
    <mergeCell ref="A16:I16"/>
    <mergeCell ref="A17:I17"/>
    <mergeCell ref="A18:I18"/>
    <mergeCell ref="A21:I21"/>
    <mergeCell ref="A52:I52"/>
  </mergeCells>
  <pageMargins left="0.75" right="0.75" top="1" bottom="1" header="0.5" footer="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AF36"/>
  <sheetViews>
    <sheetView view="pageBreakPreview" zoomScaleNormal="100" workbookViewId="0">
      <selection activeCell="AJ29" sqref="AJ29"/>
    </sheetView>
  </sheetViews>
  <sheetFormatPr defaultColWidth="9.140625" defaultRowHeight="12.75"/>
  <cols>
    <col min="1" max="1" width="4.140625" style="1" customWidth="1"/>
    <col min="2" max="8" width="9.140625" style="1"/>
    <col min="9" max="9" width="13.140625" style="1" customWidth="1"/>
    <col min="10" max="30" width="8" style="1" hidden="1" customWidth="1"/>
    <col min="31" max="32" width="9.140625" style="1" hidden="1" customWidth="1"/>
    <col min="33" max="16384" width="9.140625" style="1"/>
  </cols>
  <sheetData>
    <row r="1" spans="1:30" ht="14.1" customHeight="1">
      <c r="A1" s="314" t="s">
        <v>405</v>
      </c>
      <c r="B1" s="314"/>
      <c r="C1" s="314"/>
      <c r="D1" s="314"/>
      <c r="E1" s="314"/>
      <c r="F1" s="314"/>
      <c r="G1" s="314"/>
      <c r="H1" s="314"/>
      <c r="I1" s="314"/>
      <c r="J1" s="313" t="str">
        <f>CONCATENATE([1]Titullapa!N36," годовой отчёт за ",[1]Titullapa!O44," год")</f>
        <v>ООО "RAI годовой отчёт за 2021 год</v>
      </c>
      <c r="K1" s="313"/>
      <c r="L1" s="313"/>
      <c r="M1" s="313"/>
      <c r="N1" s="313"/>
      <c r="O1" s="313"/>
      <c r="P1" s="313"/>
      <c r="Q1" s="313"/>
      <c r="R1" s="313"/>
      <c r="S1" s="313"/>
      <c r="T1" s="313" t="str">
        <f>CONCATENATE([1]Titullapa!X36," annual report for year ",[1]Titullapa!Y44)</f>
        <v>RAI SIA annual report for year 2021</v>
      </c>
      <c r="U1" s="313"/>
      <c r="V1" s="313"/>
      <c r="W1" s="313"/>
      <c r="X1" s="313"/>
      <c r="Y1" s="313"/>
      <c r="Z1" s="313"/>
      <c r="AA1" s="313"/>
      <c r="AB1" s="313"/>
      <c r="AC1" s="313"/>
    </row>
    <row r="2" spans="1:30" ht="14.1" customHeight="1"/>
    <row r="3" spans="1:30" ht="14.1" customHeight="1">
      <c r="A3" s="315" t="s">
        <v>6</v>
      </c>
      <c r="B3" s="315"/>
      <c r="C3" s="315"/>
      <c r="D3" s="315"/>
      <c r="E3" s="315"/>
      <c r="F3" s="315"/>
      <c r="G3" s="315"/>
      <c r="H3" s="315"/>
      <c r="I3" s="315"/>
      <c r="J3" s="316" t="s">
        <v>7</v>
      </c>
      <c r="K3" s="316"/>
      <c r="L3" s="316"/>
      <c r="M3" s="316"/>
      <c r="N3" s="316"/>
      <c r="O3" s="316"/>
      <c r="P3" s="316"/>
      <c r="Q3" s="316"/>
      <c r="R3" s="316"/>
      <c r="S3" s="316"/>
      <c r="T3" s="317" t="s">
        <v>8</v>
      </c>
      <c r="U3" s="317"/>
      <c r="V3" s="317"/>
      <c r="W3" s="317"/>
      <c r="X3" s="317"/>
      <c r="Y3" s="317"/>
      <c r="Z3" s="317"/>
      <c r="AA3" s="317"/>
      <c r="AB3" s="317"/>
      <c r="AC3" s="317"/>
      <c r="AD3" s="317"/>
    </row>
    <row r="4" spans="1:30" ht="14.1" customHeight="1"/>
    <row r="5" spans="1:30" ht="14.1" customHeight="1"/>
    <row r="6" spans="1:30" ht="14.1" customHeight="1"/>
    <row r="7" spans="1:30" ht="14.1" customHeight="1">
      <c r="I7" s="222" t="s">
        <v>9</v>
      </c>
      <c r="J7" s="3"/>
      <c r="K7" s="3"/>
      <c r="L7" s="3"/>
      <c r="M7" s="3"/>
      <c r="N7" s="3"/>
      <c r="O7" s="3"/>
      <c r="P7" s="3"/>
      <c r="Q7" s="3"/>
      <c r="S7" s="225" t="s">
        <v>10</v>
      </c>
      <c r="AC7" s="222" t="s">
        <v>11</v>
      </c>
    </row>
    <row r="8" spans="1:30" ht="14.1" customHeight="1">
      <c r="I8" s="307"/>
      <c r="S8" s="54"/>
      <c r="AC8" s="222"/>
    </row>
    <row r="9" spans="1:30" ht="14.1" customHeight="1">
      <c r="A9" s="59" t="s">
        <v>12</v>
      </c>
      <c r="B9" s="59"/>
      <c r="I9" s="308">
        <v>3</v>
      </c>
      <c r="J9" s="318" t="s">
        <v>13</v>
      </c>
      <c r="K9" s="318"/>
      <c r="L9" s="318"/>
      <c r="M9" s="318"/>
      <c r="N9" s="318"/>
      <c r="O9" s="3"/>
      <c r="P9" s="3"/>
      <c r="Q9" s="3"/>
      <c r="R9" s="1">
        <v>4</v>
      </c>
      <c r="S9" s="225">
        <v>4</v>
      </c>
      <c r="T9" s="59" t="s">
        <v>14</v>
      </c>
      <c r="U9" s="59"/>
      <c r="AC9" s="59">
        <v>4</v>
      </c>
    </row>
    <row r="10" spans="1:30" ht="14.1" customHeight="1">
      <c r="A10" s="59"/>
      <c r="B10" s="59"/>
      <c r="I10" s="308"/>
      <c r="S10" s="54"/>
      <c r="T10" s="59"/>
      <c r="U10" s="59"/>
      <c r="AC10" s="59"/>
    </row>
    <row r="11" spans="1:30" ht="14.1" customHeight="1">
      <c r="A11" s="59" t="s">
        <v>15</v>
      </c>
      <c r="B11" s="59"/>
      <c r="I11" s="308">
        <v>4</v>
      </c>
      <c r="J11" s="319" t="s">
        <v>16</v>
      </c>
      <c r="K11" s="319"/>
      <c r="L11" s="319"/>
      <c r="M11" s="319"/>
      <c r="N11" s="3"/>
      <c r="O11" s="3"/>
      <c r="P11" s="3"/>
      <c r="Q11" s="3"/>
      <c r="R11" s="1">
        <v>5</v>
      </c>
      <c r="S11" s="225">
        <v>5</v>
      </c>
      <c r="T11" s="59" t="s">
        <v>17</v>
      </c>
      <c r="U11" s="59"/>
      <c r="AC11" s="59">
        <v>5</v>
      </c>
    </row>
    <row r="12" spans="1:30" ht="14.1" customHeight="1">
      <c r="A12" s="59"/>
      <c r="B12" s="59"/>
      <c r="I12" s="260"/>
      <c r="S12" s="54"/>
      <c r="T12" s="59"/>
      <c r="U12" s="59"/>
      <c r="AC12" s="59"/>
    </row>
    <row r="13" spans="1:30" ht="14.1" customHeight="1">
      <c r="A13" s="59" t="s">
        <v>18</v>
      </c>
      <c r="B13" s="59"/>
      <c r="I13" s="260">
        <v>6</v>
      </c>
      <c r="J13" s="319" t="s">
        <v>19</v>
      </c>
      <c r="K13" s="319"/>
      <c r="L13" s="319"/>
      <c r="M13" s="319"/>
      <c r="N13" s="3"/>
      <c r="O13" s="3"/>
      <c r="P13" s="3"/>
      <c r="Q13" s="3"/>
      <c r="R13" s="1">
        <v>6</v>
      </c>
      <c r="S13" s="225">
        <v>6</v>
      </c>
      <c r="T13" s="59" t="s">
        <v>20</v>
      </c>
      <c r="U13" s="59"/>
      <c r="AC13" s="59">
        <v>6</v>
      </c>
    </row>
    <row r="14" spans="1:30" ht="14.1" customHeight="1">
      <c r="A14" s="59"/>
      <c r="B14" s="59"/>
      <c r="I14" s="260"/>
      <c r="S14" s="54"/>
      <c r="T14" s="59"/>
      <c r="U14" s="59"/>
      <c r="AC14" s="59"/>
    </row>
    <row r="15" spans="1:30" ht="14.1" customHeight="1">
      <c r="A15" s="59" t="s">
        <v>21</v>
      </c>
      <c r="B15" s="59"/>
      <c r="I15" s="260">
        <v>7</v>
      </c>
      <c r="J15" s="320" t="s">
        <v>22</v>
      </c>
      <c r="K15" s="320"/>
      <c r="L15" s="320"/>
      <c r="M15" s="320"/>
      <c r="N15" s="320"/>
      <c r="O15" s="320"/>
      <c r="P15" s="320"/>
      <c r="Q15" s="320"/>
      <c r="R15" s="1">
        <v>8</v>
      </c>
      <c r="S15" s="225">
        <v>8</v>
      </c>
      <c r="T15" s="59" t="s">
        <v>23</v>
      </c>
      <c r="U15" s="59"/>
      <c r="AC15" s="59">
        <v>9</v>
      </c>
    </row>
    <row r="16" spans="1:30" ht="14.1" customHeight="1">
      <c r="A16" s="59"/>
      <c r="B16" s="59"/>
      <c r="I16" s="260"/>
      <c r="S16" s="54"/>
      <c r="T16" s="59"/>
      <c r="U16" s="59"/>
      <c r="AC16" s="59"/>
    </row>
    <row r="17" spans="1:29" ht="14.1" customHeight="1">
      <c r="A17" s="59" t="s">
        <v>24</v>
      </c>
      <c r="B17" s="59"/>
      <c r="I17" s="309"/>
      <c r="J17" s="318" t="s">
        <v>25</v>
      </c>
      <c r="K17" s="318"/>
      <c r="L17" s="318"/>
      <c r="M17" s="318"/>
      <c r="N17" s="318"/>
      <c r="O17" s="3"/>
      <c r="P17" s="3"/>
      <c r="Q17" s="3"/>
      <c r="R17" s="1">
        <v>9</v>
      </c>
      <c r="S17" s="226">
        <v>9</v>
      </c>
      <c r="T17" s="59" t="s">
        <v>26</v>
      </c>
      <c r="U17" s="59"/>
      <c r="AC17" s="227">
        <v>10</v>
      </c>
    </row>
    <row r="18" spans="1:29" ht="14.1" customHeight="1">
      <c r="A18" s="59"/>
      <c r="B18" s="59" t="s">
        <v>27</v>
      </c>
      <c r="I18" s="309">
        <v>8</v>
      </c>
      <c r="J18" s="223"/>
      <c r="K18" s="223"/>
      <c r="L18" s="223"/>
      <c r="M18" s="223"/>
      <c r="N18" s="223"/>
      <c r="O18" s="3"/>
      <c r="P18" s="3"/>
      <c r="Q18" s="3"/>
      <c r="S18" s="226"/>
      <c r="T18" s="59"/>
      <c r="U18" s="59"/>
      <c r="AC18" s="227"/>
    </row>
    <row r="19" spans="1:29" ht="14.1" customHeight="1">
      <c r="A19" s="59"/>
      <c r="B19" s="59" t="s">
        <v>28</v>
      </c>
      <c r="I19" s="309">
        <v>9</v>
      </c>
      <c r="J19" s="223"/>
      <c r="K19" s="223"/>
      <c r="L19" s="223"/>
      <c r="M19" s="223"/>
      <c r="N19" s="223"/>
      <c r="O19" s="3"/>
      <c r="P19" s="3"/>
      <c r="Q19" s="3"/>
      <c r="S19" s="226"/>
      <c r="T19" s="59"/>
      <c r="U19" s="59"/>
      <c r="AC19" s="227"/>
    </row>
    <row r="20" spans="1:29" ht="14.1" customHeight="1">
      <c r="A20" s="59"/>
      <c r="B20" s="59"/>
      <c r="I20" s="309"/>
      <c r="J20" s="223"/>
      <c r="K20" s="223"/>
      <c r="L20" s="223"/>
      <c r="M20" s="223"/>
      <c r="N20" s="223"/>
      <c r="O20" s="3"/>
      <c r="P20" s="3"/>
      <c r="Q20" s="3"/>
      <c r="S20" s="226"/>
      <c r="T20" s="59"/>
      <c r="U20" s="59"/>
      <c r="AC20" s="227"/>
    </row>
    <row r="21" spans="1:29" ht="14.1" customHeight="1">
      <c r="A21" s="59" t="s">
        <v>29</v>
      </c>
      <c r="B21" s="59"/>
      <c r="I21" s="309">
        <v>12</v>
      </c>
      <c r="J21" s="223"/>
      <c r="K21" s="223"/>
      <c r="L21" s="223"/>
      <c r="M21" s="223"/>
      <c r="N21" s="223"/>
      <c r="O21" s="3"/>
      <c r="P21" s="3"/>
      <c r="Q21" s="3"/>
      <c r="S21" s="226"/>
      <c r="T21" s="59"/>
      <c r="U21" s="59"/>
      <c r="AC21" s="227"/>
    </row>
    <row r="22" spans="1:29" ht="14.1" customHeight="1">
      <c r="A22" s="59"/>
      <c r="B22" s="59"/>
      <c r="I22" s="309"/>
      <c r="J22" s="223"/>
      <c r="K22" s="223"/>
      <c r="L22" s="223"/>
      <c r="M22" s="223"/>
      <c r="N22" s="223"/>
      <c r="O22" s="3"/>
      <c r="P22" s="3"/>
      <c r="Q22" s="3"/>
      <c r="S22" s="226"/>
      <c r="T22" s="59"/>
      <c r="U22" s="59"/>
      <c r="AC22" s="227"/>
    </row>
    <row r="23" spans="1:29" ht="14.1" customHeight="1">
      <c r="A23" s="1" t="s">
        <v>30</v>
      </c>
      <c r="I23" s="309">
        <v>23</v>
      </c>
      <c r="S23" s="54"/>
      <c r="T23" s="59"/>
      <c r="U23" s="59"/>
      <c r="AC23" s="59"/>
    </row>
    <row r="24" spans="1:29" ht="14.1" customHeight="1">
      <c r="A24" s="59"/>
      <c r="B24" s="59"/>
      <c r="I24" s="260"/>
      <c r="S24" s="54"/>
      <c r="T24" s="59"/>
      <c r="U24" s="59"/>
      <c r="AC24" s="59"/>
    </row>
    <row r="25" spans="1:29" ht="14.1" customHeight="1">
      <c r="A25" s="59"/>
      <c r="I25" s="309"/>
      <c r="J25" s="318" t="s">
        <v>31</v>
      </c>
      <c r="K25" s="318"/>
      <c r="L25" s="318"/>
      <c r="M25" s="318"/>
      <c r="N25" s="318"/>
      <c r="O25" s="318"/>
      <c r="P25" s="3"/>
      <c r="Q25" s="3"/>
      <c r="S25" s="226">
        <v>21</v>
      </c>
      <c r="T25" s="59" t="s">
        <v>32</v>
      </c>
      <c r="U25" s="59"/>
      <c r="AC25" s="227">
        <v>21</v>
      </c>
    </row>
    <row r="26" spans="1:29" ht="14.1" customHeight="1">
      <c r="A26" s="59"/>
      <c r="B26" s="59"/>
      <c r="I26" s="260"/>
      <c r="S26" s="54"/>
      <c r="T26" s="59"/>
      <c r="U26" s="59"/>
      <c r="AC26" s="59"/>
    </row>
    <row r="27" spans="1:29" ht="14.1" customHeight="1">
      <c r="B27" s="59"/>
      <c r="I27" s="309"/>
      <c r="J27" s="318" t="s">
        <v>31</v>
      </c>
      <c r="K27" s="318"/>
      <c r="L27" s="318"/>
      <c r="M27" s="318"/>
      <c r="N27" s="318"/>
      <c r="O27" s="318"/>
      <c r="P27" s="3"/>
      <c r="Q27" s="3"/>
      <c r="S27" s="226">
        <v>21</v>
      </c>
      <c r="T27" s="59" t="s">
        <v>32</v>
      </c>
      <c r="U27" s="59"/>
      <c r="AC27" s="227">
        <v>21</v>
      </c>
    </row>
    <row r="28" spans="1:29" ht="14.1" customHeight="1">
      <c r="I28" s="260"/>
      <c r="AC28" s="59"/>
    </row>
    <row r="29" spans="1:29" ht="14.1" customHeight="1">
      <c r="I29" s="309"/>
      <c r="AC29" s="59"/>
    </row>
    <row r="30" spans="1:29" ht="14.1" customHeight="1">
      <c r="I30" s="260"/>
    </row>
    <row r="31" spans="1:29" ht="14.1" customHeight="1">
      <c r="I31" s="260"/>
    </row>
    <row r="36" spans="9:9">
      <c r="I36" s="224"/>
    </row>
  </sheetData>
  <mergeCells count="13">
    <mergeCell ref="J25:O25"/>
    <mergeCell ref="J27:O27"/>
    <mergeCell ref="J9:N9"/>
    <mergeCell ref="J11:M11"/>
    <mergeCell ref="J13:M13"/>
    <mergeCell ref="J15:Q15"/>
    <mergeCell ref="J17:N17"/>
    <mergeCell ref="A1:I1"/>
    <mergeCell ref="J1:S1"/>
    <mergeCell ref="T1:AC1"/>
    <mergeCell ref="A3:I3"/>
    <mergeCell ref="J3:S3"/>
    <mergeCell ref="T3:AD3"/>
  </mergeCells>
  <pageMargins left="0.75138888888888899" right="0.75138888888888899" top="1" bottom="1" header="0.5" footer="0.5"/>
  <pageSetup paperSize="9" orientation="portrait" r:id="rId1"/>
  <headerFooter differentFirst="1">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I55"/>
  <sheetViews>
    <sheetView view="pageBreakPreview" zoomScaleNormal="100" workbookViewId="0">
      <selection activeCell="AL37" sqref="AL37"/>
    </sheetView>
  </sheetViews>
  <sheetFormatPr defaultColWidth="9.140625" defaultRowHeight="12.95" customHeight="1"/>
  <cols>
    <col min="1" max="2" width="9.140625" style="3"/>
    <col min="3" max="3" width="5.140625" style="3" customWidth="1"/>
    <col min="4" max="4" width="2.7109375" style="3" customWidth="1"/>
    <col min="5" max="5" width="2" style="3" customWidth="1"/>
    <col min="6" max="6" width="9.140625" style="3"/>
    <col min="7" max="7" width="14.28515625" style="3" customWidth="1"/>
    <col min="8" max="8" width="8" style="3" customWidth="1"/>
    <col min="9" max="9" width="2.85546875" style="3" customWidth="1"/>
    <col min="10" max="10" width="10.28515625" style="3" customWidth="1"/>
    <col min="11" max="11" width="12" style="3" customWidth="1"/>
    <col min="12" max="15" width="8" style="3" hidden="1" customWidth="1"/>
    <col min="16" max="16" width="6.140625" style="3" hidden="1" customWidth="1"/>
    <col min="17" max="17" width="8" style="3" hidden="1" customWidth="1"/>
    <col min="18" max="18" width="10.28515625" style="3" hidden="1" customWidth="1"/>
    <col min="19" max="19" width="8" style="3" hidden="1" customWidth="1"/>
    <col min="20" max="20" width="3.140625" style="3" hidden="1" customWidth="1"/>
    <col min="21" max="21" width="10.28515625" style="3" hidden="1" customWidth="1"/>
    <col min="22" max="22" width="10.7109375" style="3" hidden="1" customWidth="1"/>
    <col min="23" max="26" width="8" style="3" hidden="1" customWidth="1"/>
    <col min="27" max="27" width="6.85546875" style="3" hidden="1" customWidth="1"/>
    <col min="28" max="28" width="8" style="3" hidden="1" customWidth="1"/>
    <col min="29" max="29" width="10.28515625" style="3" hidden="1" customWidth="1"/>
    <col min="30" max="30" width="8" style="3" hidden="1" customWidth="1"/>
    <col min="31" max="31" width="2.5703125" style="3" hidden="1" customWidth="1"/>
    <col min="32" max="32" width="10.28515625" style="3" hidden="1" customWidth="1"/>
    <col min="33" max="35" width="9.140625" style="3" hidden="1" customWidth="1"/>
    <col min="36" max="16384" width="9.140625" style="3"/>
  </cols>
  <sheetData>
    <row r="1" spans="1:33" ht="12.95" customHeight="1">
      <c r="A1" s="321" t="str">
        <f>saturs!A1</f>
        <v>Latvijas Neredzīgo biedrība, reģ. Nr.40008004000, Braila iela 3, Rīga Gada pārskats 2024</v>
      </c>
      <c r="B1" s="321"/>
      <c r="C1" s="321"/>
      <c r="D1" s="321"/>
      <c r="E1" s="321"/>
      <c r="F1" s="321"/>
      <c r="G1" s="321"/>
      <c r="H1" s="321"/>
      <c r="I1" s="321"/>
      <c r="J1" s="321"/>
      <c r="K1" s="321"/>
      <c r="L1" s="321" t="str">
        <f>[1]Saturs!K1</f>
        <v>ООО "RAI годовой отчёт за 2021 год</v>
      </c>
      <c r="M1" s="321"/>
      <c r="N1" s="321"/>
      <c r="O1" s="321"/>
      <c r="P1" s="321"/>
      <c r="Q1" s="321"/>
      <c r="R1" s="321"/>
      <c r="S1" s="321"/>
      <c r="T1" s="321"/>
      <c r="U1" s="321"/>
      <c r="V1" s="321"/>
      <c r="W1" s="321" t="str">
        <f>[1]Saturs!U1</f>
        <v>RAI SIA annual report for year 2021</v>
      </c>
      <c r="X1" s="321"/>
      <c r="Y1" s="321"/>
      <c r="Z1" s="321"/>
      <c r="AA1" s="321"/>
      <c r="AB1" s="321"/>
      <c r="AC1" s="321"/>
      <c r="AD1" s="321"/>
      <c r="AE1" s="321"/>
      <c r="AF1" s="321"/>
      <c r="AG1" s="321"/>
    </row>
    <row r="3" spans="1:33" ht="12.95" customHeight="1">
      <c r="A3" s="315" t="s">
        <v>33</v>
      </c>
      <c r="B3" s="315"/>
      <c r="C3" s="315"/>
      <c r="D3" s="315"/>
      <c r="E3" s="315"/>
      <c r="F3" s="315"/>
      <c r="G3" s="315"/>
      <c r="H3" s="315"/>
      <c r="I3" s="315"/>
      <c r="J3" s="315"/>
      <c r="K3" s="315"/>
      <c r="L3" s="322" t="s">
        <v>34</v>
      </c>
      <c r="M3" s="322"/>
      <c r="N3" s="322"/>
      <c r="O3" s="322"/>
      <c r="P3" s="322"/>
      <c r="Q3" s="322"/>
      <c r="R3" s="322"/>
      <c r="S3" s="322"/>
      <c r="T3" s="322"/>
      <c r="U3" s="322"/>
      <c r="V3" s="322"/>
      <c r="W3" s="315" t="s">
        <v>35</v>
      </c>
      <c r="X3" s="315"/>
      <c r="Y3" s="315"/>
      <c r="Z3" s="315"/>
      <c r="AA3" s="315"/>
      <c r="AB3" s="315"/>
      <c r="AC3" s="315"/>
      <c r="AD3" s="315"/>
      <c r="AE3" s="315"/>
      <c r="AF3" s="315"/>
      <c r="AG3" s="315"/>
    </row>
    <row r="4" spans="1:33" ht="12.95" customHeight="1">
      <c r="L4" s="209"/>
      <c r="M4" s="209"/>
      <c r="N4" s="209"/>
      <c r="O4" s="209"/>
      <c r="P4" s="209"/>
      <c r="Q4" s="209"/>
      <c r="R4" s="209"/>
      <c r="S4" s="209"/>
      <c r="T4" s="209"/>
      <c r="U4" s="209"/>
      <c r="V4" s="209"/>
    </row>
    <row r="5" spans="1:33" ht="12.95" customHeight="1">
      <c r="A5" s="199"/>
      <c r="B5" s="199"/>
      <c r="C5" s="199"/>
      <c r="D5" s="199"/>
      <c r="E5" s="199"/>
      <c r="F5" s="199"/>
      <c r="G5" s="199"/>
      <c r="H5" s="199"/>
      <c r="I5" s="199"/>
      <c r="J5" s="199"/>
      <c r="K5" s="199"/>
      <c r="L5" s="210"/>
      <c r="M5" s="210"/>
      <c r="N5" s="210"/>
      <c r="O5" s="210"/>
      <c r="P5" s="210"/>
      <c r="Q5" s="210"/>
      <c r="R5" s="210"/>
      <c r="S5" s="210"/>
      <c r="T5" s="210"/>
      <c r="U5" s="210"/>
      <c r="V5" s="210"/>
      <c r="W5" s="199"/>
      <c r="X5" s="199"/>
      <c r="Y5" s="199"/>
      <c r="Z5" s="199"/>
      <c r="AA5" s="199"/>
      <c r="AB5" s="199"/>
      <c r="AC5" s="199"/>
      <c r="AD5" s="199"/>
      <c r="AE5" s="199"/>
      <c r="AF5" s="199"/>
      <c r="AG5" s="199"/>
    </row>
    <row r="6" spans="1:33" ht="12.95" customHeight="1">
      <c r="A6" s="323" t="s">
        <v>36</v>
      </c>
      <c r="B6" s="323"/>
      <c r="C6" s="323"/>
      <c r="D6" s="323"/>
      <c r="E6" s="199"/>
      <c r="F6" s="324" t="str">
        <f>titullapa!A17</f>
        <v>Reģistrācijas Nr. 40008004000</v>
      </c>
      <c r="G6" s="324"/>
      <c r="H6" s="324"/>
      <c r="I6" s="324"/>
      <c r="J6" s="324"/>
      <c r="K6" s="324"/>
      <c r="L6" s="325" t="s">
        <v>37</v>
      </c>
      <c r="M6" s="325"/>
      <c r="N6" s="325"/>
      <c r="O6" s="325"/>
      <c r="P6" s="210"/>
      <c r="Q6" s="324" t="str">
        <f>[1]Titullapa!N36</f>
        <v>ООО "RAI</v>
      </c>
      <c r="R6" s="324"/>
      <c r="S6" s="324"/>
      <c r="T6" s="324"/>
      <c r="U6" s="324"/>
      <c r="V6" s="324"/>
      <c r="W6" s="323" t="s">
        <v>38</v>
      </c>
      <c r="X6" s="323"/>
      <c r="Y6" s="323"/>
      <c r="Z6" s="323"/>
      <c r="AA6" s="201"/>
      <c r="AB6" s="324" t="str">
        <f>[1]Titullapa!X36</f>
        <v>RAI SIA</v>
      </c>
      <c r="AC6" s="324"/>
      <c r="AD6" s="324"/>
      <c r="AE6" s="324"/>
      <c r="AF6" s="324"/>
      <c r="AG6" s="324"/>
    </row>
    <row r="7" spans="1:33" ht="12.95" customHeight="1">
      <c r="A7" s="323"/>
      <c r="B7" s="323"/>
      <c r="C7" s="323"/>
      <c r="D7" s="323"/>
      <c r="E7" s="199"/>
      <c r="F7" s="323"/>
      <c r="G7" s="323"/>
      <c r="H7" s="323"/>
      <c r="I7" s="323"/>
      <c r="J7" s="323"/>
      <c r="K7" s="323"/>
      <c r="L7" s="325"/>
      <c r="M7" s="325"/>
      <c r="N7" s="325"/>
      <c r="O7" s="325"/>
      <c r="P7" s="210"/>
      <c r="Q7" s="325"/>
      <c r="R7" s="325"/>
      <c r="S7" s="325"/>
      <c r="T7" s="325"/>
      <c r="U7" s="325"/>
      <c r="V7" s="325"/>
      <c r="W7" s="323"/>
      <c r="X7" s="323"/>
      <c r="Y7" s="323"/>
      <c r="Z7" s="323"/>
      <c r="AA7" s="199"/>
      <c r="AB7" s="323"/>
      <c r="AC7" s="323"/>
      <c r="AD7" s="323"/>
      <c r="AE7" s="323"/>
      <c r="AF7" s="323"/>
      <c r="AG7" s="323"/>
    </row>
    <row r="8" spans="1:33" ht="12.95" customHeight="1">
      <c r="A8" s="323" t="s">
        <v>39</v>
      </c>
      <c r="B8" s="323"/>
      <c r="C8" s="323"/>
      <c r="D8" s="323"/>
      <c r="E8" s="199"/>
      <c r="F8" s="326" t="s">
        <v>40</v>
      </c>
      <c r="G8" s="326"/>
      <c r="H8" s="326"/>
      <c r="I8" s="326"/>
      <c r="J8" s="326"/>
      <c r="K8" s="326"/>
      <c r="L8" s="325" t="s">
        <v>41</v>
      </c>
      <c r="M8" s="325"/>
      <c r="N8" s="325"/>
      <c r="O8" s="325"/>
      <c r="P8" s="210"/>
      <c r="Q8" s="327" t="s">
        <v>42</v>
      </c>
      <c r="R8" s="327"/>
      <c r="S8" s="327"/>
      <c r="T8" s="327"/>
      <c r="U8" s="327"/>
      <c r="V8" s="327"/>
      <c r="W8" s="323" t="s">
        <v>43</v>
      </c>
      <c r="X8" s="323"/>
      <c r="Y8" s="323"/>
      <c r="Z8" s="323"/>
      <c r="AA8" s="201"/>
      <c r="AB8" s="326" t="s">
        <v>44</v>
      </c>
      <c r="AC8" s="326"/>
      <c r="AD8" s="326"/>
      <c r="AE8" s="326"/>
      <c r="AF8" s="326"/>
      <c r="AG8" s="326"/>
    </row>
    <row r="9" spans="1:33" ht="12.95" customHeight="1">
      <c r="A9" s="323"/>
      <c r="B9" s="323"/>
      <c r="C9" s="323"/>
      <c r="D9" s="323"/>
      <c r="E9" s="199"/>
      <c r="F9" s="323"/>
      <c r="G9" s="323"/>
      <c r="H9" s="323"/>
      <c r="I9" s="323"/>
      <c r="J9" s="323"/>
      <c r="K9" s="323"/>
      <c r="L9" s="325"/>
      <c r="M9" s="325"/>
      <c r="N9" s="325"/>
      <c r="O9" s="325"/>
      <c r="P9" s="210"/>
      <c r="Q9" s="325"/>
      <c r="R9" s="325"/>
      <c r="S9" s="325"/>
      <c r="T9" s="325"/>
      <c r="U9" s="325"/>
      <c r="V9" s="325"/>
      <c r="W9" s="323"/>
      <c r="X9" s="323"/>
      <c r="Y9" s="323"/>
      <c r="Z9" s="323"/>
      <c r="AA9" s="199"/>
      <c r="AB9" s="323"/>
      <c r="AC9" s="323"/>
      <c r="AD9" s="323"/>
      <c r="AE9" s="323"/>
      <c r="AF9" s="323"/>
      <c r="AG9" s="323"/>
    </row>
    <row r="10" spans="1:33" ht="12.95" customHeight="1">
      <c r="A10" s="323" t="s">
        <v>45</v>
      </c>
      <c r="B10" s="323"/>
      <c r="C10" s="323"/>
      <c r="D10" s="323"/>
      <c r="E10" s="199"/>
      <c r="F10" s="328">
        <v>40008004000</v>
      </c>
      <c r="G10" s="328"/>
      <c r="H10" s="328"/>
      <c r="I10" s="328"/>
      <c r="J10" s="328"/>
      <c r="K10" s="328"/>
      <c r="L10" s="325" t="s">
        <v>46</v>
      </c>
      <c r="M10" s="325"/>
      <c r="N10" s="325"/>
      <c r="O10" s="325"/>
      <c r="P10" s="210"/>
      <c r="Q10" s="329">
        <f>F10</f>
        <v>40008004000</v>
      </c>
      <c r="R10" s="329"/>
      <c r="S10" s="329"/>
      <c r="T10" s="329"/>
      <c r="U10" s="329"/>
      <c r="V10" s="329"/>
      <c r="W10" s="323" t="s">
        <v>47</v>
      </c>
      <c r="X10" s="323"/>
      <c r="Y10" s="323"/>
      <c r="Z10" s="323"/>
      <c r="AA10" s="201"/>
      <c r="AB10" s="324" t="s">
        <v>48</v>
      </c>
      <c r="AC10" s="324"/>
      <c r="AD10" s="324"/>
      <c r="AE10" s="324"/>
      <c r="AF10" s="324"/>
      <c r="AG10" s="324"/>
    </row>
    <row r="11" spans="1:33" ht="12.95" customHeight="1">
      <c r="A11" s="323"/>
      <c r="B11" s="323"/>
      <c r="C11" s="323"/>
      <c r="D11" s="323"/>
      <c r="E11" s="199"/>
      <c r="F11" s="323"/>
      <c r="G11" s="323"/>
      <c r="H11" s="323"/>
      <c r="I11" s="323"/>
      <c r="J11" s="323"/>
      <c r="K11" s="323"/>
      <c r="L11" s="325"/>
      <c r="M11" s="325"/>
      <c r="N11" s="325"/>
      <c r="O11" s="325"/>
      <c r="P11" s="210"/>
      <c r="Q11" s="325"/>
      <c r="R11" s="325"/>
      <c r="S11" s="325"/>
      <c r="T11" s="325"/>
      <c r="U11" s="325"/>
      <c r="V11" s="325"/>
      <c r="W11" s="323"/>
      <c r="X11" s="323"/>
      <c r="Y11" s="323"/>
      <c r="Z11" s="323"/>
      <c r="AA11" s="199"/>
      <c r="AB11" s="323"/>
      <c r="AC11" s="323"/>
      <c r="AD11" s="323"/>
      <c r="AE11" s="323"/>
      <c r="AF11" s="323"/>
      <c r="AG11" s="323"/>
    </row>
    <row r="12" spans="1:33" ht="12.95" customHeight="1">
      <c r="A12" s="323" t="s">
        <v>49</v>
      </c>
      <c r="B12" s="323"/>
      <c r="C12" s="323"/>
      <c r="D12" s="323"/>
      <c r="E12" s="199"/>
      <c r="F12" s="324" t="s">
        <v>50</v>
      </c>
      <c r="G12" s="324"/>
      <c r="H12" s="324"/>
      <c r="I12" s="324"/>
      <c r="J12" s="324"/>
      <c r="K12" s="324"/>
      <c r="L12" s="325" t="s">
        <v>51</v>
      </c>
      <c r="M12" s="325"/>
      <c r="N12" s="325"/>
      <c r="O12" s="325"/>
      <c r="P12" s="210"/>
      <c r="Q12" s="329" t="s">
        <v>52</v>
      </c>
      <c r="R12" s="329"/>
      <c r="S12" s="329"/>
      <c r="T12" s="329"/>
      <c r="U12" s="329"/>
      <c r="V12" s="329"/>
      <c r="W12" s="323" t="s">
        <v>53</v>
      </c>
      <c r="X12" s="323"/>
      <c r="Y12" s="323"/>
      <c r="Z12" s="323"/>
      <c r="AA12" s="201"/>
      <c r="AB12" s="324"/>
      <c r="AC12" s="324"/>
      <c r="AD12" s="324"/>
      <c r="AE12" s="324"/>
      <c r="AF12" s="324"/>
      <c r="AG12" s="324"/>
    </row>
    <row r="13" spans="1:33" ht="12.95" customHeight="1">
      <c r="A13" s="323"/>
      <c r="B13" s="323"/>
      <c r="C13" s="323"/>
      <c r="D13" s="323"/>
      <c r="E13" s="199"/>
      <c r="F13" s="323"/>
      <c r="G13" s="323"/>
      <c r="H13" s="323"/>
      <c r="I13" s="323"/>
      <c r="J13" s="323"/>
      <c r="K13" s="323"/>
      <c r="L13" s="325"/>
      <c r="M13" s="325"/>
      <c r="N13" s="325"/>
      <c r="O13" s="325"/>
      <c r="P13" s="210"/>
      <c r="Q13" s="325"/>
      <c r="R13" s="325"/>
      <c r="S13" s="325"/>
      <c r="T13" s="325"/>
      <c r="U13" s="325"/>
      <c r="V13" s="325"/>
      <c r="W13" s="323"/>
      <c r="X13" s="323"/>
      <c r="Y13" s="323"/>
      <c r="Z13" s="323"/>
      <c r="AA13" s="199"/>
      <c r="AB13" s="323"/>
      <c r="AC13" s="323"/>
      <c r="AD13" s="323"/>
      <c r="AE13" s="323"/>
      <c r="AF13" s="323"/>
      <c r="AG13" s="323"/>
    </row>
    <row r="14" spans="1:33" ht="12.95" customHeight="1">
      <c r="A14" s="323" t="s">
        <v>54</v>
      </c>
      <c r="B14" s="323"/>
      <c r="C14" s="323"/>
      <c r="D14" s="323"/>
      <c r="E14" s="199"/>
      <c r="F14" s="324"/>
      <c r="G14" s="324"/>
      <c r="H14" s="324"/>
      <c r="I14" s="324"/>
      <c r="J14" s="324"/>
      <c r="K14" s="324"/>
      <c r="L14" s="325" t="s">
        <v>55</v>
      </c>
      <c r="M14" s="325"/>
      <c r="N14" s="325"/>
      <c r="O14" s="325"/>
      <c r="P14" s="210"/>
      <c r="Q14" s="324" t="s">
        <v>56</v>
      </c>
      <c r="R14" s="324"/>
      <c r="S14" s="324"/>
      <c r="T14" s="324"/>
      <c r="U14" s="324"/>
      <c r="V14" s="324"/>
      <c r="W14" s="323" t="s">
        <v>57</v>
      </c>
      <c r="X14" s="323"/>
      <c r="Y14" s="323"/>
      <c r="Z14" s="323"/>
      <c r="AA14" s="201"/>
      <c r="AB14" s="324" t="s">
        <v>58</v>
      </c>
      <c r="AC14" s="324"/>
      <c r="AD14" s="324"/>
      <c r="AE14" s="324"/>
      <c r="AF14" s="324"/>
      <c r="AG14" s="324"/>
    </row>
    <row r="15" spans="1:33" ht="12.95" customHeight="1">
      <c r="A15" s="199"/>
      <c r="B15" s="199"/>
      <c r="C15" s="199"/>
      <c r="D15" s="199"/>
      <c r="E15" s="199"/>
      <c r="F15" s="328"/>
      <c r="G15" s="328"/>
      <c r="H15" s="328"/>
      <c r="I15" s="328"/>
      <c r="J15" s="328"/>
      <c r="K15" s="328"/>
      <c r="L15" s="210"/>
      <c r="M15" s="210"/>
      <c r="N15" s="210"/>
      <c r="O15" s="210"/>
      <c r="P15" s="210"/>
      <c r="Q15" s="328"/>
      <c r="R15" s="328"/>
      <c r="S15" s="328"/>
      <c r="T15" s="328"/>
      <c r="U15" s="328"/>
      <c r="V15" s="328"/>
      <c r="W15" s="199"/>
      <c r="X15" s="199"/>
      <c r="Y15" s="199"/>
      <c r="Z15" s="199"/>
      <c r="AA15" s="201"/>
      <c r="AB15" s="328" t="s">
        <v>59</v>
      </c>
      <c r="AC15" s="328"/>
      <c r="AD15" s="328"/>
      <c r="AE15" s="328"/>
      <c r="AF15" s="328"/>
      <c r="AG15" s="328"/>
    </row>
    <row r="16" spans="1:33" ht="12.95" customHeight="1">
      <c r="A16" s="199"/>
      <c r="B16" s="199"/>
      <c r="C16" s="199"/>
      <c r="D16" s="199"/>
      <c r="E16" s="199"/>
      <c r="F16" s="328"/>
      <c r="G16" s="328"/>
      <c r="H16" s="328"/>
      <c r="I16" s="328"/>
      <c r="J16" s="328"/>
      <c r="K16" s="328"/>
      <c r="L16" s="210"/>
      <c r="M16" s="210"/>
      <c r="N16" s="210"/>
      <c r="O16" s="210"/>
      <c r="P16" s="210"/>
      <c r="Q16" s="328"/>
      <c r="R16" s="328"/>
      <c r="S16" s="328"/>
      <c r="T16" s="328"/>
      <c r="U16" s="328"/>
      <c r="V16" s="328"/>
      <c r="W16" s="199"/>
      <c r="X16" s="199"/>
      <c r="Y16" s="199"/>
      <c r="Z16" s="199"/>
      <c r="AA16" s="201"/>
      <c r="AB16" s="328" t="s">
        <v>60</v>
      </c>
      <c r="AC16" s="328"/>
      <c r="AD16" s="328"/>
      <c r="AE16" s="328"/>
      <c r="AF16" s="328"/>
      <c r="AG16" s="328"/>
    </row>
    <row r="17" spans="1:33" ht="12.95" customHeight="1">
      <c r="A17" s="199"/>
      <c r="B17" s="199"/>
      <c r="C17" s="199"/>
      <c r="D17" s="199"/>
      <c r="E17" s="199"/>
      <c r="F17" s="200"/>
      <c r="G17" s="200"/>
      <c r="H17" s="200"/>
      <c r="I17" s="200"/>
      <c r="J17" s="200"/>
      <c r="K17" s="200"/>
      <c r="L17" s="210"/>
      <c r="M17" s="210"/>
      <c r="N17" s="210"/>
      <c r="O17" s="210"/>
      <c r="P17" s="210"/>
      <c r="Q17" s="213"/>
      <c r="R17" s="213"/>
      <c r="S17" s="213"/>
      <c r="T17" s="213"/>
      <c r="U17" s="213"/>
      <c r="V17" s="213"/>
      <c r="W17" s="199"/>
      <c r="X17" s="199"/>
      <c r="Y17" s="199"/>
      <c r="Z17" s="199"/>
      <c r="AA17" s="201"/>
      <c r="AB17" s="200"/>
      <c r="AC17" s="200"/>
      <c r="AD17" s="200"/>
      <c r="AE17" s="200"/>
      <c r="AF17" s="200"/>
      <c r="AG17" s="200"/>
    </row>
    <row r="18" spans="1:33" ht="12.95" customHeight="1">
      <c r="A18" s="199" t="s">
        <v>61</v>
      </c>
      <c r="B18" s="199"/>
      <c r="C18" s="199"/>
      <c r="D18" s="199"/>
      <c r="E18" s="199"/>
      <c r="F18" s="202" t="s">
        <v>62</v>
      </c>
      <c r="G18" s="201"/>
      <c r="H18" s="202" t="s">
        <v>63</v>
      </c>
      <c r="I18" s="201"/>
      <c r="J18" s="202"/>
      <c r="K18" s="201"/>
      <c r="L18" s="210" t="s">
        <v>64</v>
      </c>
      <c r="M18" s="210"/>
      <c r="N18" s="210"/>
      <c r="O18" s="210"/>
      <c r="P18" s="210"/>
      <c r="Q18" s="201" t="s">
        <v>65</v>
      </c>
      <c r="R18" s="212"/>
      <c r="S18" s="212"/>
      <c r="T18" s="201" t="s">
        <v>66</v>
      </c>
      <c r="U18" s="212" t="s">
        <v>64</v>
      </c>
      <c r="V18" s="212"/>
      <c r="W18" s="199" t="s">
        <v>67</v>
      </c>
      <c r="X18" s="199"/>
      <c r="Y18" s="199"/>
      <c r="Z18" s="199"/>
      <c r="AA18" s="201"/>
      <c r="AB18" s="201" t="s">
        <v>68</v>
      </c>
      <c r="AC18" s="201"/>
      <c r="AD18" s="201"/>
      <c r="AE18" s="201" t="s">
        <v>66</v>
      </c>
      <c r="AF18" s="201" t="s">
        <v>69</v>
      </c>
      <c r="AG18" s="201"/>
    </row>
    <row r="19" spans="1:33" ht="12.95" customHeight="1">
      <c r="A19" s="199"/>
      <c r="B19" s="199"/>
      <c r="C19" s="199"/>
      <c r="D19" s="199"/>
      <c r="E19" s="199"/>
      <c r="F19" s="203" t="s">
        <v>70</v>
      </c>
      <c r="G19" s="204"/>
      <c r="H19" s="202" t="s">
        <v>71</v>
      </c>
      <c r="I19" s="202"/>
      <c r="J19" s="202"/>
      <c r="K19" s="202"/>
      <c r="L19" s="210"/>
      <c r="M19" s="210"/>
      <c r="N19" s="210"/>
      <c r="O19" s="210"/>
      <c r="P19" s="210"/>
      <c r="Q19" s="212" t="s">
        <v>72</v>
      </c>
      <c r="R19" s="212"/>
      <c r="S19" s="212"/>
      <c r="T19" s="201" t="s">
        <v>66</v>
      </c>
      <c r="U19" s="212" t="s">
        <v>73</v>
      </c>
      <c r="V19" s="212"/>
      <c r="W19" s="201"/>
      <c r="X19" s="201"/>
      <c r="Y19" s="201"/>
      <c r="Z19" s="201"/>
      <c r="AA19" s="201"/>
      <c r="AB19" s="201" t="s">
        <v>74</v>
      </c>
      <c r="AC19" s="201"/>
      <c r="AD19" s="201"/>
      <c r="AE19" s="201" t="s">
        <v>66</v>
      </c>
      <c r="AF19" s="201" t="s">
        <v>69</v>
      </c>
      <c r="AG19" s="201"/>
    </row>
    <row r="20" spans="1:33" ht="12.95" customHeight="1">
      <c r="A20" s="199"/>
      <c r="B20" s="199"/>
      <c r="C20" s="199"/>
      <c r="D20" s="199"/>
      <c r="E20" s="199"/>
      <c r="F20" s="60" t="s">
        <v>75</v>
      </c>
      <c r="G20" s="204"/>
      <c r="H20" s="330" t="s">
        <v>76</v>
      </c>
      <c r="I20" s="330"/>
      <c r="J20" s="330"/>
      <c r="K20" s="330"/>
      <c r="L20" s="210"/>
      <c r="M20" s="210"/>
      <c r="N20" s="210"/>
      <c r="O20" s="210"/>
      <c r="P20" s="210"/>
      <c r="Q20" s="212"/>
      <c r="R20" s="212"/>
      <c r="S20" s="212"/>
      <c r="T20" s="201"/>
      <c r="U20" s="212"/>
      <c r="V20" s="212"/>
      <c r="W20" s="201"/>
      <c r="X20" s="201"/>
      <c r="Y20" s="201"/>
      <c r="Z20" s="201"/>
      <c r="AA20" s="201"/>
      <c r="AB20" s="201"/>
      <c r="AC20" s="201"/>
      <c r="AD20" s="201"/>
      <c r="AE20" s="201"/>
      <c r="AF20" s="201"/>
      <c r="AG20" s="201"/>
    </row>
    <row r="21" spans="1:33" ht="12.95" customHeight="1">
      <c r="A21" s="199"/>
      <c r="B21" s="199"/>
      <c r="C21" s="199"/>
      <c r="D21" s="199"/>
      <c r="E21" s="199"/>
      <c r="F21" s="203" t="s">
        <v>77</v>
      </c>
      <c r="G21" s="204"/>
      <c r="H21" s="330" t="s">
        <v>76</v>
      </c>
      <c r="I21" s="330"/>
      <c r="J21" s="330"/>
      <c r="K21" s="330"/>
      <c r="L21" s="210"/>
      <c r="M21" s="210"/>
      <c r="N21" s="210"/>
      <c r="O21" s="210"/>
      <c r="P21" s="210"/>
      <c r="Q21" s="212"/>
      <c r="R21" s="212"/>
      <c r="S21" s="212"/>
      <c r="T21" s="201"/>
      <c r="U21" s="212"/>
      <c r="V21" s="212"/>
      <c r="W21" s="201"/>
      <c r="X21" s="201"/>
      <c r="Y21" s="201"/>
      <c r="Z21" s="201"/>
      <c r="AA21" s="201"/>
      <c r="AB21" s="201"/>
      <c r="AC21" s="201"/>
      <c r="AD21" s="201"/>
      <c r="AE21" s="201"/>
      <c r="AF21" s="201"/>
      <c r="AG21" s="201"/>
    </row>
    <row r="22" spans="1:33" ht="12.95" customHeight="1">
      <c r="A22" s="199"/>
      <c r="B22" s="199"/>
      <c r="C22" s="199"/>
      <c r="D22" s="199"/>
      <c r="E22" s="199"/>
      <c r="F22" s="203" t="s">
        <v>78</v>
      </c>
      <c r="G22" s="204"/>
      <c r="H22" s="330" t="s">
        <v>76</v>
      </c>
      <c r="I22" s="330"/>
      <c r="J22" s="330"/>
      <c r="K22" s="330"/>
      <c r="L22" s="210"/>
      <c r="M22" s="210"/>
      <c r="N22" s="210"/>
      <c r="O22" s="210"/>
      <c r="P22" s="210"/>
      <c r="Q22" s="212"/>
      <c r="R22" s="212"/>
      <c r="S22" s="212"/>
      <c r="T22" s="201"/>
      <c r="U22" s="212"/>
      <c r="V22" s="212"/>
      <c r="W22" s="201"/>
      <c r="X22" s="201"/>
      <c r="Y22" s="201"/>
      <c r="Z22" s="201"/>
      <c r="AA22" s="201"/>
      <c r="AB22" s="201"/>
      <c r="AC22" s="201"/>
      <c r="AD22" s="201"/>
      <c r="AE22" s="201"/>
      <c r="AF22" s="201"/>
      <c r="AG22" s="201"/>
    </row>
    <row r="23" spans="1:33" ht="12.95" customHeight="1">
      <c r="A23" s="199"/>
      <c r="B23" s="199"/>
      <c r="C23" s="199"/>
      <c r="D23" s="199"/>
      <c r="E23" s="199"/>
      <c r="F23" s="203" t="s">
        <v>79</v>
      </c>
      <c r="G23" s="204"/>
      <c r="H23" s="330" t="s">
        <v>76</v>
      </c>
      <c r="I23" s="330"/>
      <c r="J23" s="330"/>
      <c r="K23" s="330"/>
      <c r="L23" s="210"/>
      <c r="M23" s="210"/>
      <c r="N23" s="210"/>
      <c r="O23" s="210"/>
      <c r="P23" s="210"/>
      <c r="Q23" s="212"/>
      <c r="R23" s="212"/>
      <c r="S23" s="212"/>
      <c r="T23" s="201"/>
      <c r="U23" s="212"/>
      <c r="V23" s="212"/>
      <c r="W23" s="201"/>
      <c r="X23" s="201"/>
      <c r="Y23" s="201"/>
      <c r="Z23" s="201"/>
      <c r="AA23" s="201"/>
      <c r="AB23" s="201"/>
      <c r="AC23" s="201"/>
      <c r="AD23" s="201"/>
      <c r="AE23" s="201"/>
      <c r="AF23" s="201"/>
      <c r="AG23" s="201"/>
    </row>
    <row r="24" spans="1:33" ht="12.95" customHeight="1">
      <c r="A24" s="199"/>
      <c r="B24" s="199"/>
      <c r="C24" s="199"/>
      <c r="D24" s="199"/>
      <c r="E24" s="199"/>
      <c r="F24" s="203" t="s">
        <v>80</v>
      </c>
      <c r="G24" s="204"/>
      <c r="H24" s="330" t="s">
        <v>76</v>
      </c>
      <c r="I24" s="330"/>
      <c r="J24" s="330"/>
      <c r="K24" s="330"/>
      <c r="L24" s="210"/>
      <c r="M24" s="210"/>
      <c r="N24" s="210"/>
      <c r="O24" s="210"/>
      <c r="P24" s="210"/>
      <c r="Q24" s="212"/>
      <c r="R24" s="212"/>
      <c r="S24" s="212"/>
      <c r="T24" s="201"/>
      <c r="U24" s="212"/>
      <c r="V24" s="212"/>
      <c r="W24" s="201"/>
      <c r="X24" s="201"/>
      <c r="Y24" s="201"/>
      <c r="Z24" s="201"/>
      <c r="AA24" s="201"/>
      <c r="AB24" s="201"/>
      <c r="AC24" s="201"/>
      <c r="AD24" s="201"/>
      <c r="AE24" s="201"/>
      <c r="AF24" s="201"/>
      <c r="AG24" s="201"/>
    </row>
    <row r="25" spans="1:33" ht="12.95" customHeight="1">
      <c r="A25" s="199"/>
      <c r="B25" s="199"/>
      <c r="C25" s="199"/>
      <c r="D25" s="199"/>
      <c r="E25" s="199"/>
      <c r="F25" s="203" t="s">
        <v>81</v>
      </c>
      <c r="G25" s="204"/>
      <c r="H25" s="330" t="s">
        <v>76</v>
      </c>
      <c r="I25" s="330"/>
      <c r="J25" s="330"/>
      <c r="K25" s="330"/>
      <c r="L25" s="210"/>
      <c r="M25" s="210"/>
      <c r="N25" s="210"/>
      <c r="O25" s="210"/>
      <c r="P25" s="210"/>
      <c r="Q25" s="212" t="s">
        <v>72</v>
      </c>
      <c r="R25" s="212"/>
      <c r="S25" s="212"/>
      <c r="T25" s="201" t="s">
        <v>66</v>
      </c>
      <c r="U25" s="212" t="s">
        <v>73</v>
      </c>
      <c r="V25" s="212"/>
      <c r="W25" s="201"/>
      <c r="X25" s="201"/>
      <c r="Y25" s="201"/>
      <c r="Z25" s="201"/>
      <c r="AA25" s="201"/>
      <c r="AB25" s="201" t="s">
        <v>74</v>
      </c>
      <c r="AC25" s="201"/>
      <c r="AD25" s="201"/>
      <c r="AE25" s="201" t="s">
        <v>66</v>
      </c>
      <c r="AF25" s="201" t="s">
        <v>69</v>
      </c>
      <c r="AG25" s="201"/>
    </row>
    <row r="26" spans="1:33" ht="12.95" customHeight="1">
      <c r="A26" s="199"/>
      <c r="B26" s="199"/>
      <c r="C26" s="199"/>
      <c r="D26" s="199"/>
      <c r="E26" s="199"/>
      <c r="F26" s="203" t="s">
        <v>82</v>
      </c>
      <c r="G26" s="199"/>
      <c r="H26" s="330" t="s">
        <v>76</v>
      </c>
      <c r="I26" s="330"/>
      <c r="J26" s="330"/>
      <c r="K26" s="330"/>
      <c r="L26" s="210"/>
      <c r="M26" s="210"/>
      <c r="N26" s="210"/>
      <c r="O26" s="210"/>
      <c r="P26" s="210"/>
      <c r="Q26" s="210"/>
      <c r="R26" s="210"/>
      <c r="S26" s="210"/>
      <c r="T26" s="210"/>
      <c r="U26" s="210"/>
      <c r="V26" s="210"/>
      <c r="W26" s="199"/>
      <c r="X26" s="199"/>
      <c r="Y26" s="199"/>
      <c r="Z26" s="199"/>
      <c r="AA26" s="199"/>
      <c r="AB26" s="199"/>
      <c r="AC26" s="199"/>
      <c r="AD26" s="199"/>
      <c r="AE26" s="199"/>
      <c r="AF26" s="199"/>
      <c r="AG26" s="199"/>
    </row>
    <row r="27" spans="1:33" ht="12.95" customHeight="1">
      <c r="A27" s="199"/>
      <c r="B27" s="199"/>
      <c r="C27" s="199"/>
      <c r="D27" s="199"/>
      <c r="E27" s="199"/>
      <c r="F27" s="201"/>
      <c r="G27" s="201"/>
      <c r="H27" s="201"/>
      <c r="I27" s="201"/>
      <c r="J27" s="201"/>
      <c r="K27" s="201"/>
      <c r="L27" s="210"/>
      <c r="M27" s="210"/>
      <c r="N27" s="210"/>
      <c r="O27" s="210"/>
      <c r="P27" s="210"/>
      <c r="Q27" s="212"/>
      <c r="R27" s="212"/>
      <c r="S27" s="212"/>
      <c r="T27" s="201"/>
      <c r="U27" s="212"/>
      <c r="V27" s="212"/>
      <c r="W27" s="199"/>
      <c r="X27" s="199"/>
      <c r="Y27" s="199"/>
      <c r="Z27" s="199"/>
      <c r="AA27" s="201"/>
      <c r="AB27" s="201"/>
      <c r="AC27" s="201"/>
      <c r="AD27" s="201"/>
      <c r="AE27" s="201"/>
      <c r="AF27" s="201"/>
      <c r="AG27" s="201"/>
    </row>
    <row r="28" spans="1:33" ht="12.95" customHeight="1">
      <c r="A28" s="199"/>
      <c r="B28" s="199"/>
      <c r="C28" s="199"/>
      <c r="D28" s="199"/>
      <c r="E28" s="199"/>
      <c r="F28" s="201"/>
      <c r="G28" s="201"/>
      <c r="H28" s="201"/>
      <c r="I28" s="201"/>
      <c r="J28" s="201"/>
      <c r="K28" s="201"/>
      <c r="L28" s="210"/>
      <c r="M28" s="210"/>
      <c r="N28" s="210"/>
      <c r="O28" s="210"/>
      <c r="P28" s="210"/>
      <c r="Q28" s="212"/>
      <c r="R28" s="212"/>
      <c r="S28" s="212"/>
      <c r="T28" s="201"/>
      <c r="U28" s="212"/>
      <c r="V28" s="212"/>
      <c r="W28" s="201"/>
      <c r="X28" s="201"/>
      <c r="Y28" s="201"/>
      <c r="Z28" s="201"/>
      <c r="AA28" s="201"/>
      <c r="AB28" s="201"/>
      <c r="AC28" s="201"/>
      <c r="AD28" s="201"/>
      <c r="AE28" s="201"/>
      <c r="AF28" s="201"/>
      <c r="AG28" s="201"/>
    </row>
    <row r="29" spans="1:33" ht="12.95" customHeight="1">
      <c r="A29" s="199"/>
      <c r="B29" s="199"/>
      <c r="C29" s="199"/>
      <c r="D29" s="199"/>
      <c r="E29" s="199"/>
      <c r="F29" s="201"/>
      <c r="G29" s="201"/>
      <c r="H29" s="201"/>
      <c r="I29" s="201"/>
      <c r="J29" s="201"/>
      <c r="K29" s="201"/>
      <c r="L29" s="210"/>
      <c r="M29" s="210"/>
      <c r="N29" s="210"/>
      <c r="O29" s="210"/>
      <c r="P29" s="210"/>
      <c r="Q29" s="212"/>
      <c r="R29" s="212"/>
      <c r="S29" s="212"/>
      <c r="T29" s="201"/>
      <c r="U29" s="212"/>
      <c r="V29" s="212"/>
      <c r="W29" s="201"/>
      <c r="X29" s="201"/>
      <c r="Y29" s="201"/>
      <c r="Z29" s="201"/>
      <c r="AA29" s="201"/>
      <c r="AB29" s="201"/>
      <c r="AC29" s="201"/>
      <c r="AD29" s="201"/>
      <c r="AE29" s="201"/>
      <c r="AF29" s="201"/>
      <c r="AG29" s="201"/>
    </row>
    <row r="30" spans="1:33" ht="12.95" customHeight="1">
      <c r="A30" s="323"/>
      <c r="B30" s="323"/>
      <c r="C30" s="323"/>
      <c r="D30" s="323"/>
      <c r="E30" s="199"/>
      <c r="F30" s="323"/>
      <c r="G30" s="323"/>
      <c r="H30" s="323"/>
      <c r="I30" s="323"/>
      <c r="J30" s="323"/>
      <c r="K30" s="323"/>
      <c r="L30" s="325"/>
      <c r="M30" s="325"/>
      <c r="N30" s="325"/>
      <c r="O30" s="325"/>
      <c r="P30" s="210"/>
      <c r="Q30" s="325"/>
      <c r="R30" s="325"/>
      <c r="S30" s="325"/>
      <c r="T30" s="325"/>
      <c r="U30" s="325"/>
      <c r="V30" s="325"/>
      <c r="W30" s="323"/>
      <c r="X30" s="323"/>
      <c r="Y30" s="323"/>
      <c r="Z30" s="323"/>
      <c r="AA30" s="199"/>
      <c r="AB30" s="323"/>
      <c r="AC30" s="323"/>
      <c r="AD30" s="323"/>
      <c r="AE30" s="323"/>
      <c r="AF30" s="323"/>
      <c r="AG30" s="323"/>
    </row>
    <row r="31" spans="1:33" ht="12.95" customHeight="1">
      <c r="A31" s="199" t="s">
        <v>83</v>
      </c>
      <c r="B31" s="199"/>
      <c r="C31" s="199"/>
      <c r="D31" s="199"/>
      <c r="E31" s="199"/>
      <c r="F31" s="201" t="s">
        <v>84</v>
      </c>
      <c r="G31" s="201"/>
      <c r="H31" s="201"/>
      <c r="I31" s="201" t="s">
        <v>66</v>
      </c>
      <c r="J31" s="328" t="s">
        <v>85</v>
      </c>
      <c r="K31" s="328"/>
      <c r="L31" s="210"/>
      <c r="M31" s="210"/>
      <c r="N31" s="210"/>
      <c r="O31" s="210"/>
      <c r="P31" s="210"/>
      <c r="Q31" s="210"/>
      <c r="R31" s="210"/>
      <c r="S31" s="210"/>
      <c r="T31" s="210"/>
      <c r="U31" s="210"/>
      <c r="V31" s="210"/>
      <c r="W31" s="199"/>
      <c r="X31" s="199"/>
      <c r="Y31" s="199"/>
      <c r="Z31" s="199"/>
      <c r="AA31" s="199"/>
      <c r="AB31" s="199"/>
      <c r="AC31" s="199"/>
      <c r="AD31" s="199"/>
      <c r="AE31" s="199"/>
      <c r="AF31" s="199"/>
      <c r="AG31" s="199"/>
    </row>
    <row r="32" spans="1:33" ht="12.95" customHeight="1">
      <c r="A32" s="199"/>
      <c r="B32" s="199"/>
      <c r="C32" s="199"/>
      <c r="D32" s="199"/>
      <c r="E32" s="199"/>
      <c r="F32" s="199"/>
      <c r="G32" s="199"/>
      <c r="H32" s="199"/>
      <c r="I32" s="199"/>
      <c r="J32" s="199"/>
      <c r="K32" s="199"/>
      <c r="L32" s="210"/>
      <c r="M32" s="210"/>
      <c r="N32" s="210"/>
      <c r="O32" s="210"/>
      <c r="P32" s="210"/>
      <c r="Q32" s="210"/>
      <c r="R32" s="210"/>
      <c r="S32" s="210"/>
      <c r="T32" s="210"/>
      <c r="U32" s="210"/>
      <c r="V32" s="210"/>
      <c r="W32" s="199"/>
      <c r="X32" s="199"/>
      <c r="Y32" s="199"/>
      <c r="Z32" s="199"/>
      <c r="AA32" s="199"/>
      <c r="AB32" s="199"/>
      <c r="AC32" s="199"/>
      <c r="AD32" s="199"/>
      <c r="AE32" s="199"/>
      <c r="AF32" s="199"/>
      <c r="AG32" s="199"/>
    </row>
    <row r="33" spans="1:33" ht="12.95" customHeight="1">
      <c r="A33" s="323" t="s">
        <v>86</v>
      </c>
      <c r="B33" s="323"/>
      <c r="C33" s="323"/>
      <c r="D33" s="323"/>
      <c r="E33" s="199"/>
      <c r="F33" s="205" t="s">
        <v>87</v>
      </c>
      <c r="G33" s="206">
        <v>45292</v>
      </c>
      <c r="H33" s="207" t="s">
        <v>88</v>
      </c>
      <c r="I33" s="207"/>
      <c r="J33" s="206">
        <v>45657</v>
      </c>
      <c r="K33" s="211"/>
      <c r="L33" s="325" t="s">
        <v>89</v>
      </c>
      <c r="M33" s="325"/>
      <c r="N33" s="325"/>
      <c r="O33" s="325"/>
      <c r="P33" s="210"/>
      <c r="Q33" s="214" t="s">
        <v>90</v>
      </c>
      <c r="R33" s="215">
        <f>G33</f>
        <v>45292</v>
      </c>
      <c r="S33" s="216" t="s">
        <v>91</v>
      </c>
      <c r="T33" s="216"/>
      <c r="U33" s="215">
        <f>J33</f>
        <v>45657</v>
      </c>
      <c r="V33" s="217"/>
      <c r="W33" s="323" t="s">
        <v>92</v>
      </c>
      <c r="X33" s="323"/>
      <c r="Y33" s="323"/>
      <c r="Z33" s="323"/>
      <c r="AA33" s="201"/>
      <c r="AB33" s="206" t="s">
        <v>93</v>
      </c>
      <c r="AC33" s="206">
        <f>G33</f>
        <v>45292</v>
      </c>
      <c r="AD33" s="220" t="s">
        <v>94</v>
      </c>
      <c r="AE33" s="220"/>
      <c r="AF33" s="206">
        <f>J33</f>
        <v>45657</v>
      </c>
      <c r="AG33" s="221"/>
    </row>
    <row r="34" spans="1:33" ht="12.95" customHeight="1">
      <c r="A34" s="323"/>
      <c r="B34" s="323"/>
      <c r="C34" s="323"/>
      <c r="D34" s="323"/>
      <c r="E34" s="199"/>
      <c r="F34" s="323"/>
      <c r="G34" s="323"/>
      <c r="H34" s="323"/>
      <c r="I34" s="323"/>
      <c r="J34" s="323"/>
      <c r="K34" s="323"/>
      <c r="L34" s="325"/>
      <c r="M34" s="325"/>
      <c r="N34" s="325"/>
      <c r="O34" s="325"/>
      <c r="P34" s="210"/>
      <c r="Q34" s="325"/>
      <c r="R34" s="325"/>
      <c r="S34" s="325"/>
      <c r="T34" s="325"/>
      <c r="U34" s="325"/>
      <c r="V34" s="325"/>
      <c r="W34" s="323"/>
      <c r="X34" s="323"/>
      <c r="Y34" s="323"/>
      <c r="Z34" s="323"/>
      <c r="AA34" s="199"/>
      <c r="AB34" s="323"/>
      <c r="AC34" s="323"/>
      <c r="AD34" s="323"/>
      <c r="AE34" s="323"/>
      <c r="AF34" s="323"/>
      <c r="AG34" s="323"/>
    </row>
    <row r="35" spans="1:33" ht="12.95" customHeight="1">
      <c r="A35" s="323"/>
      <c r="B35" s="323"/>
      <c r="C35" s="323"/>
      <c r="D35" s="199"/>
      <c r="E35" s="199"/>
      <c r="F35" s="323"/>
      <c r="G35" s="323"/>
      <c r="H35" s="323"/>
      <c r="I35" s="323"/>
      <c r="J35" s="323"/>
      <c r="K35" s="323"/>
      <c r="L35" s="325"/>
      <c r="M35" s="325"/>
      <c r="N35" s="325"/>
      <c r="O35" s="210"/>
      <c r="P35" s="210"/>
      <c r="Q35" s="325"/>
      <c r="R35" s="325"/>
      <c r="S35" s="325"/>
      <c r="T35" s="325"/>
      <c r="U35" s="325"/>
      <c r="V35" s="325"/>
      <c r="W35" s="323"/>
      <c r="X35" s="323"/>
      <c r="Y35" s="323"/>
      <c r="Z35" s="199"/>
      <c r="AA35" s="199"/>
      <c r="AB35" s="323"/>
      <c r="AC35" s="323"/>
      <c r="AD35" s="323"/>
      <c r="AE35" s="323"/>
      <c r="AF35" s="323"/>
      <c r="AG35" s="323"/>
    </row>
    <row r="36" spans="1:33" ht="12.95" customHeight="1">
      <c r="A36" s="323" t="s">
        <v>95</v>
      </c>
      <c r="B36" s="323"/>
      <c r="C36" s="323"/>
      <c r="D36" s="199"/>
      <c r="E36" s="199"/>
      <c r="F36" s="324" t="s">
        <v>96</v>
      </c>
      <c r="G36" s="324"/>
      <c r="H36" s="324"/>
      <c r="I36" s="324"/>
      <c r="J36" s="324"/>
      <c r="K36" s="324"/>
      <c r="L36" s="325" t="s">
        <v>97</v>
      </c>
      <c r="M36" s="325"/>
      <c r="N36" s="325"/>
      <c r="O36" s="210"/>
      <c r="P36" s="210"/>
      <c r="Q36" s="329" t="s">
        <v>98</v>
      </c>
      <c r="R36" s="329"/>
      <c r="S36" s="329"/>
      <c r="T36" s="329"/>
      <c r="U36" s="329"/>
      <c r="V36" s="329"/>
      <c r="W36" s="323" t="s">
        <v>99</v>
      </c>
      <c r="X36" s="323"/>
      <c r="Y36" s="323"/>
      <c r="Z36" s="201"/>
      <c r="AA36" s="201"/>
      <c r="AB36" s="324"/>
      <c r="AC36" s="324"/>
      <c r="AD36" s="324"/>
      <c r="AE36" s="324"/>
      <c r="AF36" s="324"/>
      <c r="AG36" s="324"/>
    </row>
    <row r="37" spans="1:33" ht="12.95" customHeight="1">
      <c r="A37" s="323"/>
      <c r="B37" s="323"/>
      <c r="C37" s="323"/>
      <c r="D37" s="199"/>
      <c r="E37" s="199"/>
      <c r="F37" s="323"/>
      <c r="G37" s="323"/>
      <c r="H37" s="323"/>
      <c r="I37" s="323"/>
      <c r="J37" s="323"/>
      <c r="K37" s="323"/>
      <c r="L37" s="325"/>
      <c r="M37" s="325"/>
      <c r="N37" s="325"/>
      <c r="O37" s="210"/>
      <c r="P37" s="210"/>
      <c r="Q37" s="325"/>
      <c r="R37" s="325"/>
      <c r="S37" s="325"/>
      <c r="T37" s="325"/>
      <c r="U37" s="325"/>
      <c r="V37" s="325"/>
      <c r="W37" s="323"/>
      <c r="X37" s="323"/>
      <c r="Y37" s="323"/>
      <c r="Z37" s="199"/>
      <c r="AA37" s="199"/>
      <c r="AB37" s="323"/>
      <c r="AC37" s="323"/>
      <c r="AD37" s="323"/>
      <c r="AE37" s="323"/>
      <c r="AF37" s="323"/>
      <c r="AG37" s="323"/>
    </row>
    <row r="38" spans="1:33" ht="12.95" customHeight="1">
      <c r="A38" s="323" t="s">
        <v>100</v>
      </c>
      <c r="B38" s="323"/>
      <c r="C38" s="323"/>
      <c r="D38" s="199"/>
      <c r="E38" s="199"/>
      <c r="F38" s="324"/>
      <c r="G38" s="324"/>
      <c r="H38" s="324"/>
      <c r="I38" s="324"/>
      <c r="J38" s="324"/>
      <c r="K38" s="324"/>
      <c r="L38" s="331" t="s">
        <v>101</v>
      </c>
      <c r="M38" s="331"/>
      <c r="N38" s="331"/>
      <c r="O38" s="210"/>
      <c r="P38" s="210"/>
      <c r="Q38" s="329"/>
      <c r="R38" s="329"/>
      <c r="S38" s="329"/>
      <c r="T38" s="329"/>
      <c r="U38" s="329"/>
      <c r="V38" s="329"/>
      <c r="W38" s="323" t="s">
        <v>102</v>
      </c>
      <c r="X38" s="323"/>
      <c r="Y38" s="323"/>
      <c r="Z38" s="201"/>
      <c r="AA38" s="201"/>
      <c r="AB38" s="324"/>
      <c r="AC38" s="324"/>
      <c r="AD38" s="324"/>
      <c r="AE38" s="324"/>
      <c r="AF38" s="324"/>
      <c r="AG38" s="324"/>
    </row>
    <row r="39" spans="1:33" ht="12.95" customHeight="1">
      <c r="A39" s="199"/>
      <c r="B39" s="199"/>
      <c r="C39" s="199"/>
      <c r="D39" s="199"/>
      <c r="E39" s="199"/>
      <c r="F39" s="199"/>
      <c r="G39" s="199"/>
      <c r="H39" s="199"/>
      <c r="I39" s="199"/>
      <c r="J39" s="199"/>
      <c r="K39" s="199"/>
      <c r="L39" s="210"/>
      <c r="M39" s="210"/>
      <c r="N39" s="210"/>
      <c r="O39" s="210"/>
      <c r="P39" s="210"/>
      <c r="Q39" s="210"/>
      <c r="R39" s="210"/>
      <c r="S39" s="210"/>
      <c r="T39" s="210"/>
      <c r="U39" s="210"/>
      <c r="V39" s="210"/>
      <c r="W39" s="199"/>
      <c r="X39" s="199"/>
      <c r="Y39" s="199"/>
      <c r="Z39" s="199"/>
      <c r="AA39" s="199"/>
      <c r="AB39" s="199"/>
      <c r="AC39" s="199"/>
      <c r="AD39" s="199"/>
      <c r="AE39" s="199"/>
      <c r="AF39" s="199"/>
      <c r="AG39" s="199"/>
    </row>
    <row r="40" spans="1:33" ht="12.95" customHeight="1">
      <c r="A40" s="199" t="s">
        <v>103</v>
      </c>
      <c r="B40" s="199"/>
      <c r="C40" s="199"/>
      <c r="D40" s="199"/>
      <c r="E40" s="199"/>
      <c r="F40" s="201" t="s">
        <v>104</v>
      </c>
      <c r="G40" s="201"/>
      <c r="H40" s="201"/>
      <c r="I40" s="201"/>
      <c r="J40" s="326" t="s">
        <v>105</v>
      </c>
      <c r="K40" s="326"/>
      <c r="L40" s="210" t="s">
        <v>106</v>
      </c>
      <c r="M40" s="210"/>
      <c r="N40" s="210"/>
      <c r="O40" s="210"/>
      <c r="P40" s="210"/>
      <c r="Q40" s="327"/>
      <c r="R40" s="327"/>
      <c r="S40" s="327"/>
      <c r="T40" s="212"/>
      <c r="U40" s="327"/>
      <c r="V40" s="327"/>
      <c r="W40" s="199" t="s">
        <v>107</v>
      </c>
      <c r="X40" s="201"/>
      <c r="Y40" s="201"/>
      <c r="Z40" s="201"/>
      <c r="AA40" s="201"/>
      <c r="AB40" s="326"/>
      <c r="AC40" s="326"/>
      <c r="AD40" s="326"/>
      <c r="AE40" s="201"/>
      <c r="AF40" s="326"/>
      <c r="AG40" s="326"/>
    </row>
    <row r="41" spans="1:33" ht="12.95" customHeight="1">
      <c r="A41" s="199"/>
      <c r="B41" s="199"/>
      <c r="C41" s="199"/>
      <c r="D41" s="199"/>
      <c r="E41" s="199"/>
      <c r="F41" s="332" t="s">
        <v>108</v>
      </c>
      <c r="G41" s="332"/>
      <c r="H41" s="332"/>
      <c r="I41" s="208"/>
      <c r="J41" s="326" t="s">
        <v>109</v>
      </c>
      <c r="K41" s="326"/>
      <c r="L41" s="210"/>
      <c r="M41" s="210"/>
      <c r="N41" s="210"/>
      <c r="O41" s="210"/>
      <c r="P41" s="210"/>
      <c r="Q41" s="333"/>
      <c r="R41" s="333"/>
      <c r="S41" s="333"/>
      <c r="T41" s="218"/>
      <c r="U41" s="327"/>
      <c r="V41" s="327"/>
      <c r="W41" s="201"/>
      <c r="X41" s="201"/>
      <c r="Y41" s="201"/>
      <c r="Z41" s="201"/>
      <c r="AA41" s="201"/>
      <c r="AB41" s="332"/>
      <c r="AC41" s="332"/>
      <c r="AD41" s="332"/>
      <c r="AE41" s="208"/>
      <c r="AF41" s="326"/>
      <c r="AG41" s="326"/>
    </row>
    <row r="42" spans="1:33" ht="12.95" customHeight="1">
      <c r="A42" s="199"/>
      <c r="B42" s="199"/>
      <c r="C42" s="199"/>
      <c r="D42" s="199"/>
      <c r="E42" s="199"/>
      <c r="F42" s="326" t="s">
        <v>110</v>
      </c>
      <c r="G42" s="326"/>
      <c r="H42" s="326"/>
      <c r="I42" s="201"/>
      <c r="J42" s="326" t="s">
        <v>111</v>
      </c>
      <c r="K42" s="326"/>
      <c r="L42" s="210"/>
      <c r="M42" s="210"/>
      <c r="N42" s="210"/>
      <c r="O42" s="210"/>
      <c r="P42" s="210"/>
      <c r="Q42" s="327"/>
      <c r="R42" s="327"/>
      <c r="S42" s="327"/>
      <c r="T42" s="212"/>
      <c r="U42" s="327"/>
      <c r="V42" s="327"/>
      <c r="W42" s="201"/>
      <c r="X42" s="201"/>
      <c r="Y42" s="201"/>
      <c r="Z42" s="201"/>
      <c r="AA42" s="201"/>
      <c r="AB42" s="326"/>
      <c r="AC42" s="326"/>
      <c r="AD42" s="326"/>
      <c r="AE42" s="201"/>
      <c r="AF42" s="326"/>
      <c r="AG42" s="326"/>
    </row>
    <row r="43" spans="1:33" ht="12.95" customHeight="1">
      <c r="A43" s="199"/>
      <c r="B43" s="199"/>
      <c r="C43" s="199"/>
      <c r="D43" s="199"/>
      <c r="E43" s="199"/>
      <c r="F43" s="326"/>
      <c r="G43" s="326"/>
      <c r="H43" s="326"/>
      <c r="I43" s="201"/>
      <c r="J43" s="326" t="s">
        <v>112</v>
      </c>
      <c r="K43" s="326"/>
      <c r="L43" s="210"/>
      <c r="M43" s="210"/>
      <c r="N43" s="210"/>
      <c r="O43" s="210"/>
      <c r="P43" s="210"/>
      <c r="Q43" s="327"/>
      <c r="R43" s="327"/>
      <c r="S43" s="327"/>
      <c r="T43" s="212"/>
      <c r="U43" s="327"/>
      <c r="V43" s="327"/>
      <c r="W43" s="201"/>
      <c r="X43" s="201"/>
      <c r="Y43" s="201"/>
      <c r="Z43" s="201"/>
      <c r="AA43" s="201"/>
      <c r="AB43" s="326"/>
      <c r="AC43" s="326"/>
      <c r="AD43" s="326"/>
      <c r="AE43" s="201"/>
      <c r="AF43" s="326"/>
      <c r="AG43" s="326"/>
    </row>
    <row r="44" spans="1:33" ht="12.95" customHeight="1">
      <c r="A44" s="334"/>
      <c r="B44" s="334"/>
      <c r="C44" s="334"/>
      <c r="D44" s="334"/>
      <c r="E44" s="334"/>
      <c r="F44" s="334"/>
      <c r="G44" s="334"/>
      <c r="H44" s="334"/>
      <c r="I44" s="334"/>
      <c r="J44" s="334"/>
      <c r="K44" s="334"/>
      <c r="W44" s="201"/>
      <c r="X44" s="201"/>
      <c r="Y44" s="201"/>
      <c r="Z44" s="201"/>
      <c r="AA44" s="201"/>
      <c r="AB44" s="201"/>
      <c r="AC44" s="201"/>
      <c r="AD44" s="201"/>
      <c r="AE44" s="201"/>
      <c r="AF44" s="201"/>
      <c r="AG44" s="201"/>
    </row>
    <row r="45" spans="1:33" ht="12.95" customHeight="1">
      <c r="W45" s="219"/>
      <c r="X45" s="219"/>
      <c r="Y45" s="219"/>
      <c r="Z45" s="219"/>
      <c r="AA45" s="219"/>
      <c r="AB45" s="219"/>
      <c r="AC45" s="219"/>
      <c r="AD45" s="219"/>
      <c r="AE45" s="219"/>
      <c r="AF45" s="219"/>
      <c r="AG45" s="219"/>
    </row>
    <row r="46" spans="1:33" ht="12.95" customHeight="1">
      <c r="W46" s="219"/>
      <c r="X46" s="219"/>
      <c r="Y46" s="219"/>
      <c r="Z46" s="219"/>
      <c r="AA46" s="219"/>
      <c r="AB46" s="219"/>
      <c r="AC46" s="219"/>
      <c r="AD46" s="219"/>
      <c r="AE46" s="219"/>
      <c r="AF46" s="219"/>
      <c r="AG46" s="219"/>
    </row>
    <row r="55" spans="1:33" ht="12.95" customHeight="1">
      <c r="A55" s="334">
        <v>3</v>
      </c>
      <c r="B55" s="334"/>
      <c r="C55" s="334"/>
      <c r="D55" s="334"/>
      <c r="E55" s="334"/>
      <c r="F55" s="334"/>
      <c r="G55" s="334"/>
      <c r="H55" s="334"/>
      <c r="I55" s="334"/>
      <c r="J55" s="334"/>
      <c r="K55" s="334"/>
      <c r="W55" s="201"/>
      <c r="X55" s="201"/>
      <c r="Y55" s="201"/>
      <c r="Z55" s="201"/>
      <c r="AA55" s="201"/>
      <c r="AB55" s="201"/>
      <c r="AC55" s="201"/>
      <c r="AD55" s="201"/>
      <c r="AE55" s="201"/>
      <c r="AF55" s="201"/>
      <c r="AG55" s="201"/>
    </row>
  </sheetData>
  <mergeCells count="138">
    <mergeCell ref="A44:K44"/>
    <mergeCell ref="A55:K55"/>
    <mergeCell ref="F42:H42"/>
    <mergeCell ref="J42:K42"/>
    <mergeCell ref="Q42:S42"/>
    <mergeCell ref="U42:V42"/>
    <mergeCell ref="AB42:AD42"/>
    <mergeCell ref="AF42:AG42"/>
    <mergeCell ref="F43:H43"/>
    <mergeCell ref="J43:K43"/>
    <mergeCell ref="Q43:S43"/>
    <mergeCell ref="U43:V43"/>
    <mergeCell ref="AB43:AD43"/>
    <mergeCell ref="AF43:AG43"/>
    <mergeCell ref="J40:K40"/>
    <mergeCell ref="Q40:S40"/>
    <mergeCell ref="U40:V40"/>
    <mergeCell ref="AB40:AD40"/>
    <mergeCell ref="AF40:AG40"/>
    <mergeCell ref="F41:H41"/>
    <mergeCell ref="J41:K41"/>
    <mergeCell ref="Q41:S41"/>
    <mergeCell ref="U41:V41"/>
    <mergeCell ref="AB41:AD41"/>
    <mergeCell ref="AF41:AG41"/>
    <mergeCell ref="A37:C37"/>
    <mergeCell ref="F37:K37"/>
    <mergeCell ref="L37:N37"/>
    <mergeCell ref="Q37:V37"/>
    <mergeCell ref="W37:Y37"/>
    <mergeCell ref="AB37:AG37"/>
    <mergeCell ref="A38:C38"/>
    <mergeCell ref="F38:K38"/>
    <mergeCell ref="L38:N38"/>
    <mergeCell ref="Q38:V38"/>
    <mergeCell ref="W38:Y38"/>
    <mergeCell ref="AB38:AG38"/>
    <mergeCell ref="A35:C35"/>
    <mergeCell ref="F35:K35"/>
    <mergeCell ref="L35:N35"/>
    <mergeCell ref="Q35:V35"/>
    <mergeCell ref="W35:Y35"/>
    <mergeCell ref="AB35:AG35"/>
    <mergeCell ref="A36:C36"/>
    <mergeCell ref="F36:K36"/>
    <mergeCell ref="L36:N36"/>
    <mergeCell ref="Q36:V36"/>
    <mergeCell ref="W36:Y36"/>
    <mergeCell ref="AB36:AG36"/>
    <mergeCell ref="AB30:AG30"/>
    <mergeCell ref="J31:K31"/>
    <mergeCell ref="A33:D33"/>
    <mergeCell ref="L33:O33"/>
    <mergeCell ref="W33:Z33"/>
    <mergeCell ref="A34:D34"/>
    <mergeCell ref="F34:K34"/>
    <mergeCell ref="L34:O34"/>
    <mergeCell ref="Q34:V34"/>
    <mergeCell ref="W34:Z34"/>
    <mergeCell ref="AB34:AG34"/>
    <mergeCell ref="H23:K23"/>
    <mergeCell ref="H24:K24"/>
    <mergeCell ref="H25:K25"/>
    <mergeCell ref="H26:K26"/>
    <mergeCell ref="A30:D30"/>
    <mergeCell ref="F30:K30"/>
    <mergeCell ref="L30:O30"/>
    <mergeCell ref="Q30:V30"/>
    <mergeCell ref="W30:Z30"/>
    <mergeCell ref="F15:K15"/>
    <mergeCell ref="Q15:V15"/>
    <mergeCell ref="AB15:AG15"/>
    <mergeCell ref="F16:K16"/>
    <mergeCell ref="Q16:V16"/>
    <mergeCell ref="AB16:AG16"/>
    <mergeCell ref="H20:K20"/>
    <mergeCell ref="H21:K21"/>
    <mergeCell ref="H22:K22"/>
    <mergeCell ref="A13:D13"/>
    <mergeCell ref="F13:K13"/>
    <mergeCell ref="L13:O13"/>
    <mergeCell ref="Q13:V13"/>
    <mergeCell ref="W13:Z13"/>
    <mergeCell ref="AB13:AG13"/>
    <mergeCell ref="A14:D14"/>
    <mergeCell ref="F14:K14"/>
    <mergeCell ref="L14:O14"/>
    <mergeCell ref="Q14:V14"/>
    <mergeCell ref="W14:Z14"/>
    <mergeCell ref="AB14:AG14"/>
    <mergeCell ref="A11:D11"/>
    <mergeCell ref="F11:K11"/>
    <mergeCell ref="L11:O11"/>
    <mergeCell ref="Q11:V11"/>
    <mergeCell ref="W11:Z11"/>
    <mergeCell ref="AB11:AG11"/>
    <mergeCell ref="A12:D12"/>
    <mergeCell ref="F12:K12"/>
    <mergeCell ref="L12:O12"/>
    <mergeCell ref="Q12:V12"/>
    <mergeCell ref="W12:Z12"/>
    <mergeCell ref="AB12:AG12"/>
    <mergeCell ref="A9:D9"/>
    <mergeCell ref="F9:K9"/>
    <mergeCell ref="L9:O9"/>
    <mergeCell ref="Q9:V9"/>
    <mergeCell ref="W9:Z9"/>
    <mergeCell ref="AB9:AG9"/>
    <mergeCell ref="A10:D10"/>
    <mergeCell ref="F10:K10"/>
    <mergeCell ref="L10:O10"/>
    <mergeCell ref="Q10:V10"/>
    <mergeCell ref="W10:Z10"/>
    <mergeCell ref="AB10:AG10"/>
    <mergeCell ref="A7:D7"/>
    <mergeCell ref="F7:K7"/>
    <mergeCell ref="L7:O7"/>
    <mergeCell ref="Q7:V7"/>
    <mergeCell ref="W7:Z7"/>
    <mergeCell ref="AB7:AG7"/>
    <mergeCell ref="A8:D8"/>
    <mergeCell ref="F8:K8"/>
    <mergeCell ref="L8:O8"/>
    <mergeCell ref="Q8:V8"/>
    <mergeCell ref="W8:Z8"/>
    <mergeCell ref="AB8:AG8"/>
    <mergeCell ref="A1:K1"/>
    <mergeCell ref="L1:V1"/>
    <mergeCell ref="W1:AG1"/>
    <mergeCell ref="A3:K3"/>
    <mergeCell ref="L3:V3"/>
    <mergeCell ref="W3:AG3"/>
    <mergeCell ref="A6:D6"/>
    <mergeCell ref="F6:K6"/>
    <mergeCell ref="L6:O6"/>
    <mergeCell ref="Q6:V6"/>
    <mergeCell ref="W6:Z6"/>
    <mergeCell ref="AB6:AG6"/>
  </mergeCells>
  <pageMargins left="0.75" right="0.75" top="1" bottom="1" header="0.5" footer="0.5"/>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R64"/>
  <sheetViews>
    <sheetView view="pageBreakPreview" zoomScaleNormal="100" workbookViewId="0">
      <selection activeCell="G40" sqref="G40"/>
    </sheetView>
  </sheetViews>
  <sheetFormatPr defaultColWidth="9.140625" defaultRowHeight="11.25"/>
  <cols>
    <col min="1" max="1" width="2.85546875" style="50" customWidth="1"/>
    <col min="2" max="2" width="3.140625" style="50" customWidth="1"/>
    <col min="3" max="3" width="9.140625" style="50"/>
    <col min="4" max="4" width="30.42578125" style="50" customWidth="1"/>
    <col min="5" max="5" width="5.85546875" style="50" customWidth="1"/>
    <col min="6" max="6" width="7.7109375" style="50" customWidth="1"/>
    <col min="7" max="7" width="13.140625" style="50" customWidth="1"/>
    <col min="8" max="8" width="12.5703125" style="50" customWidth="1"/>
    <col min="9" max="9" width="5.42578125" style="50" customWidth="1"/>
    <col min="10" max="10" width="0" style="50" hidden="1" customWidth="1"/>
    <col min="11" max="11" width="9.140625" style="50" hidden="1" customWidth="1"/>
    <col min="12" max="12" width="8.7109375" style="50" hidden="1" customWidth="1"/>
    <col min="13" max="13" width="9.140625" style="50" hidden="1" customWidth="1"/>
    <col min="14" max="14" width="11.140625" style="50" hidden="1" customWidth="1"/>
    <col min="15" max="15" width="10.7109375" style="50" hidden="1" customWidth="1"/>
    <col min="16" max="16" width="9.28515625" style="50" hidden="1" customWidth="1"/>
    <col min="17" max="17" width="9.140625" style="50" hidden="1" customWidth="1"/>
    <col min="18" max="19" width="9.140625" style="50" customWidth="1"/>
    <col min="20" max="16384" width="9.140625" style="50"/>
  </cols>
  <sheetData>
    <row r="1" spans="1:18" ht="15" customHeight="1">
      <c r="A1" s="335" t="str">
        <f>saturs!A1</f>
        <v>Latvijas Neredzīgo biedrība, reģ. Nr.40008004000, Braila iela 3, Rīga Gada pārskats 2024</v>
      </c>
      <c r="B1" s="336"/>
      <c r="C1" s="336"/>
      <c r="D1" s="336"/>
      <c r="E1" s="336"/>
      <c r="F1" s="336"/>
      <c r="G1" s="336"/>
      <c r="H1" s="337"/>
    </row>
    <row r="2" spans="1:18" ht="15" hidden="1" customHeight="1">
      <c r="A2" s="338"/>
      <c r="B2" s="339"/>
      <c r="C2" s="339"/>
      <c r="D2" s="340"/>
      <c r="E2" s="341"/>
      <c r="F2" s="342"/>
      <c r="G2" s="342"/>
      <c r="H2" s="343"/>
    </row>
    <row r="3" spans="1:18" ht="15" hidden="1" customHeight="1">
      <c r="A3" s="338"/>
      <c r="B3" s="339"/>
      <c r="C3" s="339"/>
      <c r="D3" s="339"/>
      <c r="E3" s="344"/>
      <c r="F3" s="344"/>
      <c r="G3" s="344"/>
      <c r="H3" s="345"/>
    </row>
    <row r="4" spans="1:18" ht="15" hidden="1" customHeight="1">
      <c r="A4" s="338"/>
      <c r="B4" s="339"/>
      <c r="C4" s="339"/>
      <c r="D4" s="340"/>
      <c r="E4" s="338"/>
      <c r="F4" s="340"/>
      <c r="G4" s="338"/>
      <c r="H4" s="340"/>
    </row>
    <row r="5" spans="1:18" ht="12.75">
      <c r="A5" s="176"/>
      <c r="B5" s="176"/>
      <c r="C5" s="176"/>
      <c r="D5" s="176"/>
      <c r="E5" s="176"/>
      <c r="F5" s="176"/>
      <c r="G5" s="176"/>
      <c r="H5" s="176"/>
    </row>
    <row r="6" spans="1:18" ht="19.5" customHeight="1">
      <c r="A6" s="346" t="s">
        <v>113</v>
      </c>
      <c r="B6" s="346"/>
      <c r="C6" s="346"/>
      <c r="D6" s="346"/>
      <c r="E6" s="346"/>
      <c r="F6" s="346"/>
      <c r="G6" s="346"/>
      <c r="H6" s="346"/>
    </row>
    <row r="7" spans="1:18" ht="38.1" customHeight="1">
      <c r="A7" s="347" t="s">
        <v>114</v>
      </c>
      <c r="B7" s="348"/>
      <c r="C7" s="348"/>
      <c r="D7" s="348"/>
      <c r="E7" s="349"/>
      <c r="F7" s="177" t="s">
        <v>115</v>
      </c>
      <c r="G7" s="178" t="s">
        <v>116</v>
      </c>
      <c r="H7" s="179" t="s">
        <v>117</v>
      </c>
      <c r="I7" s="35"/>
    </row>
    <row r="8" spans="1:18" ht="22.5" customHeight="1">
      <c r="A8" s="350" t="s">
        <v>118</v>
      </c>
      <c r="B8" s="351"/>
      <c r="C8" s="351"/>
      <c r="D8" s="351"/>
      <c r="E8" s="352"/>
      <c r="F8" s="143">
        <v>2</v>
      </c>
      <c r="G8" s="180">
        <f>G9+G10+G14</f>
        <v>8877892</v>
      </c>
      <c r="H8" s="181">
        <f>H9+H10+H14</f>
        <v>9009076</v>
      </c>
      <c r="I8" s="193"/>
      <c r="M8" s="50" t="s">
        <v>119</v>
      </c>
      <c r="O8" s="50" t="s">
        <v>120</v>
      </c>
      <c r="Q8" s="50" t="s">
        <v>121</v>
      </c>
    </row>
    <row r="9" spans="1:18" ht="18" customHeight="1">
      <c r="A9" s="353" t="s">
        <v>122</v>
      </c>
      <c r="B9" s="354"/>
      <c r="C9" s="354"/>
      <c r="D9" s="354"/>
      <c r="E9" s="355"/>
      <c r="F9" s="117"/>
      <c r="G9" s="151">
        <v>587</v>
      </c>
      <c r="H9" s="114">
        <v>822</v>
      </c>
      <c r="L9" s="169">
        <v>2181</v>
      </c>
      <c r="M9" s="248">
        <v>913</v>
      </c>
      <c r="N9" s="169">
        <v>5911</v>
      </c>
      <c r="O9" s="238"/>
      <c r="P9" s="169">
        <v>5721</v>
      </c>
      <c r="Q9" s="238">
        <v>4883</v>
      </c>
      <c r="R9" s="238"/>
    </row>
    <row r="10" spans="1:18" ht="18" customHeight="1">
      <c r="A10" s="356" t="s">
        <v>123</v>
      </c>
      <c r="B10" s="357"/>
      <c r="C10" s="357"/>
      <c r="D10" s="357"/>
      <c r="E10" s="358"/>
      <c r="F10" s="182"/>
      <c r="G10" s="151">
        <f>G11+G12+G13</f>
        <v>8877305</v>
      </c>
      <c r="H10" s="114">
        <f>H11+H12+H13</f>
        <v>9008254</v>
      </c>
      <c r="I10" s="194"/>
      <c r="L10" s="169">
        <v>2311</v>
      </c>
      <c r="M10" s="237">
        <v>7220</v>
      </c>
      <c r="N10" s="169">
        <v>59111</v>
      </c>
      <c r="O10" s="238">
        <v>45765</v>
      </c>
      <c r="P10" s="169">
        <v>5722</v>
      </c>
      <c r="Q10" s="238">
        <v>12895</v>
      </c>
      <c r="R10" s="238"/>
    </row>
    <row r="11" spans="1:18" ht="18" customHeight="1">
      <c r="A11" s="376"/>
      <c r="B11" s="183" t="s">
        <v>124</v>
      </c>
      <c r="C11" s="359" t="s">
        <v>125</v>
      </c>
      <c r="D11" s="360"/>
      <c r="E11" s="361"/>
      <c r="F11" s="127"/>
      <c r="G11" s="249">
        <v>8603860</v>
      </c>
      <c r="H11" s="114">
        <v>8757226</v>
      </c>
      <c r="L11" s="169">
        <v>2364</v>
      </c>
      <c r="M11" s="237"/>
      <c r="N11" s="169">
        <v>59112</v>
      </c>
      <c r="O11" s="238">
        <v>126470</v>
      </c>
      <c r="P11" s="169">
        <v>5723</v>
      </c>
      <c r="Q11" s="238">
        <v>1513</v>
      </c>
      <c r="R11" s="238"/>
    </row>
    <row r="12" spans="1:18" ht="18" customHeight="1">
      <c r="A12" s="377"/>
      <c r="B12" s="110" t="s">
        <v>126</v>
      </c>
      <c r="C12" s="362" t="s">
        <v>127</v>
      </c>
      <c r="D12" s="363"/>
      <c r="E12" s="364"/>
      <c r="F12" s="182"/>
      <c r="G12" s="249">
        <v>273445</v>
      </c>
      <c r="H12" s="114">
        <v>251028</v>
      </c>
      <c r="L12" s="169">
        <v>2369</v>
      </c>
      <c r="M12" s="237"/>
      <c r="N12" s="169">
        <v>5912</v>
      </c>
      <c r="O12" s="238">
        <v>1259239</v>
      </c>
      <c r="P12" s="169">
        <v>5725</v>
      </c>
      <c r="Q12" s="238">
        <v>11</v>
      </c>
      <c r="R12" s="238"/>
    </row>
    <row r="13" spans="1:18" ht="18" hidden="1" customHeight="1">
      <c r="A13" s="149"/>
      <c r="B13" s="110">
        <v>3</v>
      </c>
      <c r="C13" s="338" t="s">
        <v>128</v>
      </c>
      <c r="D13" s="339"/>
      <c r="E13" s="340"/>
      <c r="F13" s="182"/>
      <c r="G13" s="249">
        <v>0</v>
      </c>
      <c r="H13" s="184">
        <v>0</v>
      </c>
      <c r="L13" s="169">
        <v>2381</v>
      </c>
      <c r="M13" s="237">
        <v>70</v>
      </c>
      <c r="N13" s="169">
        <v>5913</v>
      </c>
      <c r="O13" s="238">
        <v>7737</v>
      </c>
      <c r="P13" s="169"/>
      <c r="Q13" s="238"/>
      <c r="R13" s="238"/>
    </row>
    <row r="14" spans="1:18" ht="18" hidden="1" customHeight="1">
      <c r="A14" s="365" t="s">
        <v>129</v>
      </c>
      <c r="B14" s="366"/>
      <c r="C14" s="366"/>
      <c r="D14" s="366"/>
      <c r="E14" s="367"/>
      <c r="F14" s="117"/>
      <c r="G14" s="249">
        <f>G17+G15</f>
        <v>0</v>
      </c>
      <c r="H14" s="184">
        <f>H17+H15</f>
        <v>0</v>
      </c>
      <c r="I14" s="173"/>
      <c r="L14" s="169">
        <v>24111</v>
      </c>
      <c r="M14" s="237"/>
      <c r="N14" s="169">
        <v>5916</v>
      </c>
      <c r="O14" s="238"/>
      <c r="P14" s="169"/>
      <c r="Q14" s="238"/>
      <c r="R14" s="238"/>
    </row>
    <row r="15" spans="1:18" ht="18" hidden="1" customHeight="1">
      <c r="A15" s="378"/>
      <c r="B15" s="185" t="s">
        <v>124</v>
      </c>
      <c r="C15" s="368" t="s">
        <v>130</v>
      </c>
      <c r="D15" s="369"/>
      <c r="E15" s="370"/>
      <c r="F15" s="115"/>
      <c r="G15" s="250"/>
      <c r="H15" s="186"/>
      <c r="L15" s="169">
        <v>24112</v>
      </c>
      <c r="M15" s="237"/>
      <c r="N15" s="169">
        <v>5421</v>
      </c>
      <c r="O15" s="238">
        <v>22524</v>
      </c>
      <c r="P15" s="169"/>
      <c r="Q15" s="238"/>
      <c r="R15" s="238"/>
    </row>
    <row r="16" spans="1:18" ht="18" hidden="1" customHeight="1">
      <c r="A16" s="378"/>
      <c r="B16" s="185" t="s">
        <v>126</v>
      </c>
      <c r="C16" s="368" t="s">
        <v>131</v>
      </c>
      <c r="D16" s="369"/>
      <c r="E16" s="370"/>
      <c r="F16" s="115"/>
      <c r="G16" s="250"/>
      <c r="H16" s="186"/>
      <c r="L16" s="169">
        <v>5739</v>
      </c>
      <c r="M16" s="237">
        <v>503</v>
      </c>
      <c r="N16" s="169">
        <v>5918</v>
      </c>
      <c r="O16" s="238">
        <v>141</v>
      </c>
      <c r="P16" s="169"/>
      <c r="Q16" s="238"/>
      <c r="R16" s="238"/>
    </row>
    <row r="17" spans="1:18" ht="18" hidden="1" customHeight="1">
      <c r="A17" s="379"/>
      <c r="B17" s="185" t="s">
        <v>132</v>
      </c>
      <c r="C17" s="368" t="s">
        <v>133</v>
      </c>
      <c r="D17" s="369"/>
      <c r="E17" s="370"/>
      <c r="F17" s="115"/>
      <c r="G17" s="251"/>
      <c r="H17" s="187"/>
      <c r="L17" s="172">
        <v>5311</v>
      </c>
      <c r="M17" s="237">
        <v>149</v>
      </c>
      <c r="N17" s="169">
        <v>5311</v>
      </c>
      <c r="O17" s="238">
        <v>108201</v>
      </c>
      <c r="P17" s="169"/>
      <c r="Q17" s="237"/>
      <c r="R17" s="238"/>
    </row>
    <row r="18" spans="1:18" ht="18" customHeight="1">
      <c r="A18" s="350" t="s">
        <v>134</v>
      </c>
      <c r="B18" s="351"/>
      <c r="C18" s="351"/>
      <c r="D18" s="351"/>
      <c r="E18" s="352"/>
      <c r="F18" s="143"/>
      <c r="G18" s="180">
        <f>G19+G22+G24+G25+G23</f>
        <v>854385</v>
      </c>
      <c r="H18" s="181">
        <f>H19+H22+H24+H25+H23</f>
        <v>1194374</v>
      </c>
      <c r="L18" s="169">
        <v>57299</v>
      </c>
      <c r="M18" s="237">
        <v>15398</v>
      </c>
      <c r="N18" s="169">
        <v>5422</v>
      </c>
      <c r="O18" s="238">
        <v>5140</v>
      </c>
      <c r="Q18" s="238"/>
      <c r="R18" s="238"/>
    </row>
    <row r="19" spans="1:18" ht="18" customHeight="1">
      <c r="A19" s="353" t="s">
        <v>135</v>
      </c>
      <c r="B19" s="354"/>
      <c r="C19" s="354"/>
      <c r="D19" s="354"/>
      <c r="E19" s="355"/>
      <c r="F19" s="117">
        <v>3</v>
      </c>
      <c r="G19" s="249">
        <f>G20+G21</f>
        <v>321182</v>
      </c>
      <c r="H19" s="151">
        <f>H20+H21</f>
        <v>334493</v>
      </c>
      <c r="L19" s="169">
        <v>2421</v>
      </c>
      <c r="M19" s="237">
        <v>8108</v>
      </c>
      <c r="N19" s="169">
        <v>5423</v>
      </c>
      <c r="O19" s="238"/>
      <c r="Q19" s="238"/>
      <c r="R19" s="238"/>
    </row>
    <row r="20" spans="1:18" ht="18" customHeight="1">
      <c r="A20" s="376"/>
      <c r="B20" s="110" t="s">
        <v>124</v>
      </c>
      <c r="C20" s="359" t="s">
        <v>136</v>
      </c>
      <c r="D20" s="360"/>
      <c r="E20" s="361"/>
      <c r="F20" s="127"/>
      <c r="G20" s="249">
        <v>321182</v>
      </c>
      <c r="H20" s="151">
        <v>334493</v>
      </c>
      <c r="M20" s="238"/>
      <c r="N20" s="169">
        <v>5424</v>
      </c>
      <c r="O20" s="238">
        <v>1890</v>
      </c>
      <c r="Q20" s="238"/>
      <c r="R20" s="238"/>
    </row>
    <row r="21" spans="1:18" ht="18" hidden="1" customHeight="1">
      <c r="A21" s="377"/>
      <c r="B21" s="110" t="s">
        <v>126</v>
      </c>
      <c r="C21" s="338" t="s">
        <v>137</v>
      </c>
      <c r="D21" s="339"/>
      <c r="E21" s="340"/>
      <c r="F21" s="117"/>
      <c r="G21" s="249">
        <v>0</v>
      </c>
      <c r="H21" s="151">
        <v>0</v>
      </c>
      <c r="M21" s="238"/>
      <c r="N21" s="169">
        <v>5611</v>
      </c>
      <c r="O21" s="238">
        <v>1119</v>
      </c>
      <c r="Q21" s="238"/>
      <c r="R21" s="238"/>
    </row>
    <row r="22" spans="1:18" ht="18" customHeight="1">
      <c r="A22" s="353" t="s">
        <v>138</v>
      </c>
      <c r="B22" s="354"/>
      <c r="C22" s="354"/>
      <c r="D22" s="354"/>
      <c r="E22" s="355"/>
      <c r="F22" s="117">
        <v>4</v>
      </c>
      <c r="G22" s="249">
        <v>32361</v>
      </c>
      <c r="H22" s="151">
        <f>498+170+50519+1551+84+18698+262-50519</f>
        <v>21263</v>
      </c>
      <c r="I22" s="173"/>
      <c r="M22" s="238"/>
      <c r="N22" s="169">
        <v>5613</v>
      </c>
      <c r="O22" s="238"/>
      <c r="Q22" s="238"/>
      <c r="R22" s="238"/>
    </row>
    <row r="23" spans="1:18" ht="18" customHeight="1">
      <c r="A23" s="353" t="s">
        <v>139</v>
      </c>
      <c r="B23" s="354"/>
      <c r="C23" s="354"/>
      <c r="D23" s="354"/>
      <c r="E23" s="355"/>
      <c r="F23" s="117"/>
      <c r="G23" s="249">
        <v>1696</v>
      </c>
      <c r="H23" s="151">
        <v>50519</v>
      </c>
      <c r="I23" s="173"/>
      <c r="M23" s="238"/>
      <c r="N23" s="169">
        <v>5621</v>
      </c>
      <c r="O23" s="238"/>
      <c r="Q23" s="238"/>
      <c r="R23" s="238"/>
    </row>
    <row r="24" spans="1:18" ht="18" hidden="1" customHeight="1">
      <c r="A24" s="353" t="s">
        <v>140</v>
      </c>
      <c r="B24" s="354"/>
      <c r="C24" s="354"/>
      <c r="D24" s="354"/>
      <c r="E24" s="355"/>
      <c r="F24" s="117"/>
      <c r="G24" s="249"/>
      <c r="H24" s="151"/>
      <c r="I24" s="173"/>
      <c r="M24" s="238"/>
      <c r="N24" s="169">
        <v>5621</v>
      </c>
      <c r="O24" s="238">
        <v>13</v>
      </c>
      <c r="Q24" s="238"/>
      <c r="R24" s="238"/>
    </row>
    <row r="25" spans="1:18" ht="18" customHeight="1">
      <c r="A25" s="380" t="s">
        <v>141</v>
      </c>
      <c r="B25" s="380"/>
      <c r="C25" s="380"/>
      <c r="D25" s="380"/>
      <c r="E25" s="380"/>
      <c r="F25" s="73">
        <v>5</v>
      </c>
      <c r="G25" s="249">
        <v>499146</v>
      </c>
      <c r="H25" s="151">
        <v>788099</v>
      </c>
      <c r="J25" s="168"/>
      <c r="K25" s="168"/>
      <c r="L25" s="173"/>
      <c r="M25" s="239">
        <f>SUM(M9:M24)</f>
        <v>32361</v>
      </c>
      <c r="O25" s="240">
        <f>SUM(O9:O24)</f>
        <v>1578239</v>
      </c>
      <c r="Q25" s="240">
        <f>SUM(Q9:Q24)</f>
        <v>19302</v>
      </c>
      <c r="R25" s="238"/>
    </row>
    <row r="26" spans="1:18" ht="18" hidden="1" customHeight="1">
      <c r="A26" s="188"/>
      <c r="B26" s="4"/>
      <c r="C26" s="4"/>
      <c r="D26" s="4"/>
      <c r="E26" s="4"/>
      <c r="F26" s="175"/>
      <c r="G26" s="189"/>
      <c r="H26" s="190"/>
      <c r="M26" s="238"/>
      <c r="O26" s="170"/>
      <c r="Q26" s="238"/>
      <c r="R26" s="238"/>
    </row>
    <row r="27" spans="1:18" ht="18" customHeight="1">
      <c r="A27" s="371" t="s">
        <v>142</v>
      </c>
      <c r="B27" s="372"/>
      <c r="C27" s="372"/>
      <c r="D27" s="372"/>
      <c r="E27" s="373"/>
      <c r="F27" s="191"/>
      <c r="G27" s="165">
        <f>G8+G18</f>
        <v>9732277</v>
      </c>
      <c r="H27" s="192">
        <f>H8+H18</f>
        <v>10203450</v>
      </c>
      <c r="K27" s="173">
        <f>G27-pasīvs!G25</f>
        <v>0</v>
      </c>
      <c r="M27" s="238"/>
      <c r="Q27" s="238"/>
      <c r="R27" s="238"/>
    </row>
    <row r="28" spans="1:18" ht="18" customHeight="1">
      <c r="A28" s="374"/>
      <c r="B28" s="374"/>
      <c r="C28" s="374"/>
      <c r="D28" s="374"/>
      <c r="E28" s="374"/>
      <c r="F28" s="158"/>
      <c r="I28" s="173"/>
    </row>
    <row r="29" spans="1:18" ht="18" customHeight="1">
      <c r="A29" s="3" t="s">
        <v>143</v>
      </c>
      <c r="B29" s="3"/>
      <c r="C29" s="3"/>
      <c r="D29" s="3"/>
      <c r="E29" s="3"/>
      <c r="F29" s="167"/>
      <c r="G29" s="3"/>
      <c r="H29" s="32"/>
      <c r="M29" s="175"/>
      <c r="N29" s="175"/>
      <c r="O29" s="175"/>
    </row>
    <row r="30" spans="1:18" ht="15" customHeight="1">
      <c r="F30" s="52"/>
      <c r="H30" s="53" t="s">
        <v>147</v>
      </c>
      <c r="M30" s="175"/>
      <c r="N30" s="175"/>
      <c r="O30" s="197"/>
    </row>
    <row r="31" spans="1:18" ht="18" customHeight="1">
      <c r="A31" s="3" t="s">
        <v>149</v>
      </c>
      <c r="B31" s="3"/>
      <c r="C31" s="3"/>
      <c r="D31" s="3"/>
      <c r="E31" s="3"/>
      <c r="F31" s="167"/>
      <c r="G31" s="3"/>
      <c r="H31" s="32"/>
      <c r="M31" s="175" t="s">
        <v>144</v>
      </c>
      <c r="N31" s="175" t="s">
        <v>145</v>
      </c>
      <c r="O31" s="175" t="s">
        <v>146</v>
      </c>
    </row>
    <row r="32" spans="1:18" ht="15" customHeight="1">
      <c r="F32" s="52"/>
      <c r="H32" s="53" t="s">
        <v>147</v>
      </c>
      <c r="M32" s="195" t="s">
        <v>148</v>
      </c>
      <c r="N32" s="196">
        <v>37</v>
      </c>
      <c r="O32" s="197">
        <f>SUM(N32:N62)</f>
        <v>499145.58999999997</v>
      </c>
      <c r="P32" s="50">
        <v>36.82</v>
      </c>
    </row>
    <row r="33" spans="1:16" ht="18" customHeight="1">
      <c r="A33" s="3" t="s">
        <v>388</v>
      </c>
      <c r="I33" s="173"/>
      <c r="M33" s="195" t="s">
        <v>150</v>
      </c>
      <c r="N33" s="196">
        <v>485</v>
      </c>
      <c r="P33" s="50">
        <v>485.29</v>
      </c>
    </row>
    <row r="34" spans="1:16" ht="12.75">
      <c r="M34" s="195" t="s">
        <v>151</v>
      </c>
      <c r="N34" s="196">
        <v>19</v>
      </c>
      <c r="P34" s="50">
        <v>19.170000000000002</v>
      </c>
    </row>
    <row r="35" spans="1:16" ht="18" customHeight="1">
      <c r="M35" s="195" t="s">
        <v>152</v>
      </c>
      <c r="N35" s="196">
        <v>0</v>
      </c>
      <c r="O35" s="3"/>
      <c r="P35" s="50">
        <v>0</v>
      </c>
    </row>
    <row r="36" spans="1:16" ht="18" customHeight="1">
      <c r="M36" s="195" t="s">
        <v>153</v>
      </c>
      <c r="N36" s="196">
        <v>196</v>
      </c>
      <c r="P36" s="50">
        <v>196.25</v>
      </c>
    </row>
    <row r="37" spans="1:16" ht="12.75" customHeight="1">
      <c r="M37" s="195" t="s">
        <v>154</v>
      </c>
      <c r="N37" s="196">
        <v>608</v>
      </c>
      <c r="P37" s="50">
        <v>607.73</v>
      </c>
    </row>
    <row r="38" spans="1:16" ht="12.75" customHeight="1">
      <c r="M38" s="195" t="s">
        <v>155</v>
      </c>
      <c r="N38" s="196">
        <v>423</v>
      </c>
      <c r="P38" s="50">
        <v>423.37</v>
      </c>
    </row>
    <row r="39" spans="1:16" ht="12.75" customHeight="1">
      <c r="M39" s="195" t="s">
        <v>156</v>
      </c>
      <c r="N39" s="196">
        <v>1</v>
      </c>
      <c r="P39" s="50">
        <v>0.75</v>
      </c>
    </row>
    <row r="40" spans="1:16" s="3" customFormat="1" ht="12.75" customHeight="1">
      <c r="A40" s="50"/>
      <c r="B40" s="50"/>
      <c r="C40" s="50"/>
      <c r="D40" s="50"/>
      <c r="E40" s="50"/>
      <c r="F40" s="50"/>
      <c r="G40" s="50"/>
      <c r="H40" s="50"/>
      <c r="M40" s="195" t="s">
        <v>157</v>
      </c>
      <c r="N40" s="196">
        <v>0</v>
      </c>
      <c r="O40" s="50"/>
      <c r="P40" s="3">
        <v>0</v>
      </c>
    </row>
    <row r="41" spans="1:16" ht="12.75">
      <c r="M41" s="195" t="s">
        <v>158</v>
      </c>
      <c r="N41" s="196">
        <v>2</v>
      </c>
      <c r="P41" s="50">
        <v>2.16</v>
      </c>
    </row>
    <row r="42" spans="1:16" ht="12.75" customHeight="1">
      <c r="M42" s="195" t="s">
        <v>159</v>
      </c>
      <c r="N42" s="196">
        <v>187</v>
      </c>
      <c r="P42" s="50">
        <v>187.1</v>
      </c>
    </row>
    <row r="43" spans="1:16" ht="12.75" customHeight="1">
      <c r="M43" s="195" t="s">
        <v>160</v>
      </c>
      <c r="N43" s="196">
        <v>425</v>
      </c>
      <c r="P43" s="50">
        <v>424.45</v>
      </c>
    </row>
    <row r="44" spans="1:16" ht="12.75" customHeight="1">
      <c r="M44" s="195" t="s">
        <v>161</v>
      </c>
      <c r="N44" s="196">
        <v>187556</v>
      </c>
      <c r="P44" s="50">
        <v>187555.62</v>
      </c>
    </row>
    <row r="45" spans="1:16" ht="12.75" customHeight="1">
      <c r="M45" s="195" t="s">
        <v>162</v>
      </c>
      <c r="N45" s="196">
        <v>34530</v>
      </c>
      <c r="P45" s="50">
        <v>34529.94</v>
      </c>
    </row>
    <row r="46" spans="1:16" ht="12.75" customHeight="1">
      <c r="M46" s="195" t="s">
        <v>163</v>
      </c>
      <c r="N46" s="196">
        <v>3003</v>
      </c>
      <c r="P46" s="50">
        <v>3002.57</v>
      </c>
    </row>
    <row r="47" spans="1:16" ht="12.75" customHeight="1">
      <c r="M47" s="195" t="s">
        <v>164</v>
      </c>
      <c r="N47" s="196">
        <v>40862.589999999997</v>
      </c>
      <c r="P47" s="50">
        <v>40862.589999999997</v>
      </c>
    </row>
    <row r="48" spans="1:16" ht="12.75">
      <c r="M48" s="195" t="s">
        <v>165</v>
      </c>
      <c r="N48" s="196">
        <v>3977</v>
      </c>
      <c r="P48" s="50">
        <v>3977.06</v>
      </c>
    </row>
    <row r="49" spans="1:17" ht="12.75">
      <c r="M49" s="195" t="s">
        <v>166</v>
      </c>
      <c r="N49" s="196">
        <v>30897</v>
      </c>
      <c r="P49" s="50">
        <v>30897.31</v>
      </c>
    </row>
    <row r="50" spans="1:17" ht="12.75">
      <c r="M50" s="195" t="s">
        <v>167</v>
      </c>
      <c r="N50" s="196">
        <v>6215</v>
      </c>
      <c r="P50" s="50">
        <v>6215.4</v>
      </c>
    </row>
    <row r="51" spans="1:17" ht="12.75">
      <c r="M51" s="195" t="s">
        <v>168</v>
      </c>
      <c r="N51" s="196">
        <v>3323</v>
      </c>
      <c r="P51" s="50">
        <v>3322.53</v>
      </c>
    </row>
    <row r="52" spans="1:17" ht="12.75">
      <c r="M52" s="195" t="s">
        <v>169</v>
      </c>
      <c r="N52" s="196">
        <v>1290</v>
      </c>
      <c r="P52" s="50">
        <v>1289.92</v>
      </c>
    </row>
    <row r="53" spans="1:17" ht="12.75">
      <c r="M53" s="195" t="s">
        <v>170</v>
      </c>
      <c r="N53" s="196">
        <v>1</v>
      </c>
      <c r="P53" s="198">
        <v>0.72</v>
      </c>
    </row>
    <row r="54" spans="1:17" ht="12.75">
      <c r="M54" s="195" t="s">
        <v>171</v>
      </c>
      <c r="N54" s="196">
        <v>50195</v>
      </c>
      <c r="P54" s="50">
        <v>50195.13</v>
      </c>
    </row>
    <row r="55" spans="1:17" ht="18" customHeight="1">
      <c r="A55" s="375">
        <v>4</v>
      </c>
      <c r="B55" s="375"/>
      <c r="C55" s="375"/>
      <c r="D55" s="375"/>
      <c r="E55" s="375"/>
      <c r="F55" s="375"/>
      <c r="G55" s="375"/>
      <c r="H55" s="375"/>
      <c r="M55" s="195" t="s">
        <v>392</v>
      </c>
      <c r="N55" s="196">
        <v>39</v>
      </c>
      <c r="O55" s="3"/>
      <c r="P55" s="50">
        <v>38.840000000000003</v>
      </c>
    </row>
    <row r="56" spans="1:17" ht="12.75">
      <c r="M56" s="195" t="s">
        <v>172</v>
      </c>
      <c r="N56" s="196">
        <v>129894</v>
      </c>
      <c r="P56" s="50">
        <v>129894.2</v>
      </c>
    </row>
    <row r="57" spans="1:17" ht="12.75">
      <c r="M57" s="195" t="s">
        <v>173</v>
      </c>
      <c r="N57" s="196">
        <v>93</v>
      </c>
      <c r="P57" s="50">
        <v>92.78</v>
      </c>
    </row>
    <row r="58" spans="1:17" ht="12.75">
      <c r="M58" s="195" t="s">
        <v>174</v>
      </c>
      <c r="N58" s="196">
        <v>4662</v>
      </c>
      <c r="P58" s="50">
        <v>4662.49</v>
      </c>
    </row>
    <row r="59" spans="1:17" ht="12.75">
      <c r="M59" s="195">
        <v>262215</v>
      </c>
      <c r="N59" s="196">
        <v>223</v>
      </c>
      <c r="P59" s="50">
        <v>223.3</v>
      </c>
    </row>
    <row r="60" spans="1:17" ht="12.75">
      <c r="M60" s="195">
        <v>262216</v>
      </c>
      <c r="N60" s="196">
        <v>2</v>
      </c>
      <c r="P60" s="50">
        <v>1.5</v>
      </c>
    </row>
    <row r="61" spans="1:17" ht="12.75">
      <c r="M61" s="195" t="s">
        <v>175</v>
      </c>
      <c r="N61" s="196"/>
    </row>
    <row r="62" spans="1:17" ht="12.75">
      <c r="M62" s="234" t="s">
        <v>176</v>
      </c>
      <c r="N62" s="235"/>
      <c r="O62" s="236"/>
      <c r="P62" s="236"/>
    </row>
    <row r="63" spans="1:17">
      <c r="P63" s="50">
        <f>SUM(P32:P60)</f>
        <v>499144.99000000005</v>
      </c>
    </row>
    <row r="64" spans="1:17">
      <c r="P64" s="173">
        <f>P63-O32</f>
        <v>-0.59999999991850927</v>
      </c>
      <c r="Q64" s="50" t="s">
        <v>394</v>
      </c>
    </row>
  </sheetData>
  <mergeCells count="33">
    <mergeCell ref="A27:E27"/>
    <mergeCell ref="A28:E28"/>
    <mergeCell ref="A55:H55"/>
    <mergeCell ref="A11:A12"/>
    <mergeCell ref="A15:A17"/>
    <mergeCell ref="A20:A21"/>
    <mergeCell ref="C21:E21"/>
    <mergeCell ref="A22:E22"/>
    <mergeCell ref="A23:E23"/>
    <mergeCell ref="A24:E24"/>
    <mergeCell ref="A25:E25"/>
    <mergeCell ref="C16:E16"/>
    <mergeCell ref="C17:E17"/>
    <mergeCell ref="A18:E18"/>
    <mergeCell ref="A19:E19"/>
    <mergeCell ref="C20:E20"/>
    <mergeCell ref="C11:E11"/>
    <mergeCell ref="C12:E12"/>
    <mergeCell ref="C13:E13"/>
    <mergeCell ref="A14:E14"/>
    <mergeCell ref="C15:E15"/>
    <mergeCell ref="A6:H6"/>
    <mergeCell ref="A7:E7"/>
    <mergeCell ref="A8:E8"/>
    <mergeCell ref="A9:E9"/>
    <mergeCell ref="A10:E10"/>
    <mergeCell ref="A1:H1"/>
    <mergeCell ref="A2:D2"/>
    <mergeCell ref="E2:H2"/>
    <mergeCell ref="A3:H3"/>
    <mergeCell ref="A4:D4"/>
    <mergeCell ref="E4:F4"/>
    <mergeCell ref="G4:H4"/>
  </mergeCells>
  <pageMargins left="0.75" right="0.75" top="1" bottom="1" header="0.5" footer="0.5"/>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T54"/>
  <sheetViews>
    <sheetView view="pageBreakPreview" zoomScaleNormal="100" workbookViewId="0">
      <selection activeCell="D13" sqref="D13:E13"/>
    </sheetView>
  </sheetViews>
  <sheetFormatPr defaultColWidth="9.140625" defaultRowHeight="11.25"/>
  <cols>
    <col min="1" max="1" width="2.85546875" style="50" customWidth="1"/>
    <col min="2" max="2" width="4" style="50" customWidth="1"/>
    <col min="3" max="3" width="4.42578125" style="50" customWidth="1"/>
    <col min="4" max="4" width="30.140625" style="50" customWidth="1"/>
    <col min="5" max="6" width="8.42578125" style="50" customWidth="1"/>
    <col min="7" max="8" width="13.7109375" style="50" customWidth="1"/>
    <col min="9" max="9" width="9.140625" style="50"/>
    <col min="10" max="10" width="9.7109375" style="50" hidden="1" customWidth="1"/>
    <col min="11" max="12" width="9.140625" style="50" hidden="1" customWidth="1"/>
    <col min="13" max="13" width="9.140625" style="238" hidden="1" customWidth="1"/>
    <col min="14" max="14" width="9.140625" style="50" hidden="1" customWidth="1"/>
    <col min="15" max="15" width="9.140625" style="238" hidden="1" customWidth="1"/>
    <col min="16" max="16" width="9.140625" style="50" hidden="1" customWidth="1"/>
    <col min="17" max="17" width="9.140625" style="238" hidden="1" customWidth="1"/>
    <col min="18" max="19" width="9.140625" style="50" customWidth="1"/>
    <col min="20" max="20" width="14.7109375" style="50" customWidth="1"/>
    <col min="21" max="16384" width="9.140625" style="50"/>
  </cols>
  <sheetData>
    <row r="1" spans="1:17" ht="15" customHeight="1">
      <c r="A1" s="335" t="str">
        <f>aktīvs!A1</f>
        <v>Latvijas Neredzīgo biedrība, reģ. Nr.40008004000, Braila iela 3, Rīga Gada pārskats 2024</v>
      </c>
      <c r="B1" s="336"/>
      <c r="C1" s="336"/>
      <c r="D1" s="336"/>
      <c r="E1" s="336"/>
      <c r="F1" s="336"/>
      <c r="G1" s="336"/>
      <c r="H1" s="337"/>
    </row>
    <row r="2" spans="1:17" ht="15" hidden="1" customHeight="1">
      <c r="A2" s="338"/>
      <c r="B2" s="339"/>
      <c r="C2" s="339"/>
      <c r="D2" s="340"/>
      <c r="E2" s="341"/>
      <c r="F2" s="342"/>
      <c r="G2" s="342"/>
      <c r="H2" s="343"/>
    </row>
    <row r="3" spans="1:17" ht="15" hidden="1" customHeight="1">
      <c r="A3" s="338"/>
      <c r="B3" s="339"/>
      <c r="C3" s="339"/>
      <c r="D3" s="340"/>
      <c r="E3" s="341"/>
      <c r="F3" s="342"/>
      <c r="G3" s="342"/>
      <c r="H3" s="343"/>
    </row>
    <row r="4" spans="1:17" ht="15" hidden="1" customHeight="1">
      <c r="A4" s="362"/>
      <c r="B4" s="363"/>
      <c r="C4" s="363"/>
      <c r="D4" s="364"/>
      <c r="E4" s="362"/>
      <c r="F4" s="364"/>
      <c r="G4" s="362"/>
      <c r="H4" s="364"/>
    </row>
    <row r="5" spans="1:17" s="276" customFormat="1" ht="12.75">
      <c r="A5" s="275"/>
      <c r="B5" s="275"/>
      <c r="C5" s="275"/>
      <c r="D5" s="275"/>
      <c r="E5" s="275"/>
      <c r="F5" s="275"/>
      <c r="G5" s="275"/>
      <c r="H5" s="275"/>
    </row>
    <row r="6" spans="1:17" ht="19.5" customHeight="1">
      <c r="A6" s="346" t="s">
        <v>113</v>
      </c>
      <c r="B6" s="346"/>
      <c r="C6" s="346"/>
      <c r="D6" s="346"/>
      <c r="E6" s="346"/>
      <c r="F6" s="346"/>
      <c r="G6" s="346"/>
      <c r="H6" s="346"/>
    </row>
    <row r="7" spans="1:17" ht="38.1" customHeight="1">
      <c r="A7" s="347" t="s">
        <v>177</v>
      </c>
      <c r="B7" s="348"/>
      <c r="C7" s="348"/>
      <c r="D7" s="348"/>
      <c r="E7" s="349"/>
      <c r="F7" s="141" t="s">
        <v>115</v>
      </c>
      <c r="G7" s="142" t="s">
        <v>116</v>
      </c>
      <c r="H7" s="142" t="s">
        <v>117</v>
      </c>
    </row>
    <row r="8" spans="1:17" ht="22.5" customHeight="1">
      <c r="A8" s="350" t="s">
        <v>178</v>
      </c>
      <c r="B8" s="351"/>
      <c r="C8" s="351"/>
      <c r="D8" s="351"/>
      <c r="E8" s="352"/>
      <c r="F8" s="143">
        <v>6</v>
      </c>
      <c r="G8" s="144">
        <f>SUM(G9+G10+G11)</f>
        <v>8134743</v>
      </c>
      <c r="H8" s="144">
        <f>SUM(H9+H10+H11)</f>
        <v>8249236</v>
      </c>
      <c r="M8" s="238" t="s">
        <v>119</v>
      </c>
      <c r="O8" s="238" t="s">
        <v>120</v>
      </c>
      <c r="Q8" s="238" t="s">
        <v>121</v>
      </c>
    </row>
    <row r="9" spans="1:17" ht="18" customHeight="1">
      <c r="A9" s="145"/>
      <c r="B9" s="110" t="s">
        <v>124</v>
      </c>
      <c r="C9" s="381" t="s">
        <v>179</v>
      </c>
      <c r="D9" s="381"/>
      <c r="E9" s="381"/>
      <c r="F9" s="73"/>
      <c r="G9" s="146">
        <v>8046370</v>
      </c>
      <c r="H9" s="146">
        <v>8046370</v>
      </c>
      <c r="L9" s="169">
        <f>aktīvs!L9</f>
        <v>2181</v>
      </c>
      <c r="M9" s="237">
        <f>aktīvs!M9</f>
        <v>913</v>
      </c>
      <c r="N9" s="169">
        <f>aktīvs!N9</f>
        <v>5911</v>
      </c>
      <c r="O9" s="238">
        <f>aktīvs!O9</f>
        <v>0</v>
      </c>
      <c r="P9" s="169">
        <v>5721</v>
      </c>
      <c r="Q9" s="238">
        <f>aktīvs!Q9</f>
        <v>4883</v>
      </c>
    </row>
    <row r="10" spans="1:17" ht="18" customHeight="1">
      <c r="A10" s="147"/>
      <c r="B10" s="108" t="s">
        <v>126</v>
      </c>
      <c r="C10" s="381" t="s">
        <v>180</v>
      </c>
      <c r="D10" s="381"/>
      <c r="E10" s="381"/>
      <c r="F10" s="73"/>
      <c r="G10" s="146">
        <v>140</v>
      </c>
      <c r="H10" s="146">
        <v>140</v>
      </c>
      <c r="L10" s="169">
        <f>aktīvs!L10</f>
        <v>2311</v>
      </c>
      <c r="M10" s="237">
        <f>aktīvs!M10</f>
        <v>7220</v>
      </c>
      <c r="N10" s="169">
        <f>aktīvs!N10</f>
        <v>59111</v>
      </c>
      <c r="O10" s="238">
        <f>aktīvs!O10</f>
        <v>45765</v>
      </c>
      <c r="P10" s="169">
        <v>5722</v>
      </c>
      <c r="Q10" s="238">
        <f>aktīvs!Q10</f>
        <v>12895</v>
      </c>
    </row>
    <row r="11" spans="1:17" ht="18" customHeight="1">
      <c r="A11" s="147"/>
      <c r="B11" s="108" t="s">
        <v>132</v>
      </c>
      <c r="C11" s="381" t="s">
        <v>181</v>
      </c>
      <c r="D11" s="381"/>
      <c r="E11" s="381"/>
      <c r="F11" s="73"/>
      <c r="G11" s="121">
        <f>SUM(G12+G13)</f>
        <v>88233</v>
      </c>
      <c r="H11" s="146">
        <f>SUM(H12+H13)</f>
        <v>202726</v>
      </c>
      <c r="L11" s="169">
        <f>aktīvs!L11</f>
        <v>2364</v>
      </c>
      <c r="M11" s="237">
        <f>aktīvs!M11</f>
        <v>0</v>
      </c>
      <c r="N11" s="169">
        <f>aktīvs!N11</f>
        <v>59112</v>
      </c>
      <c r="O11" s="238">
        <f>aktīvs!O11</f>
        <v>126470</v>
      </c>
      <c r="P11" s="169">
        <v>5723</v>
      </c>
      <c r="Q11" s="238">
        <f>aktīvs!Q11</f>
        <v>1513</v>
      </c>
    </row>
    <row r="12" spans="1:17" ht="18" customHeight="1">
      <c r="A12" s="147"/>
      <c r="B12" s="147"/>
      <c r="C12" s="108" t="s">
        <v>182</v>
      </c>
      <c r="D12" s="359" t="s">
        <v>183</v>
      </c>
      <c r="E12" s="361"/>
      <c r="F12" s="73"/>
      <c r="G12" s="146">
        <v>202726</v>
      </c>
      <c r="H12" s="146">
        <v>79256</v>
      </c>
      <c r="L12" s="169">
        <f>aktīvs!L12</f>
        <v>2369</v>
      </c>
      <c r="M12" s="237">
        <f>aktīvs!M12</f>
        <v>0</v>
      </c>
      <c r="N12" s="169">
        <f>aktīvs!N12</f>
        <v>5912</v>
      </c>
      <c r="O12" s="238">
        <f>aktīvs!O12</f>
        <v>1259239</v>
      </c>
      <c r="P12" s="169">
        <v>5725</v>
      </c>
      <c r="Q12" s="238">
        <f>aktīvs!Q12</f>
        <v>11</v>
      </c>
    </row>
    <row r="13" spans="1:17" ht="18" customHeight="1">
      <c r="A13" s="148"/>
      <c r="B13" s="148"/>
      <c r="C13" s="108" t="s">
        <v>184</v>
      </c>
      <c r="D13" s="359" t="s">
        <v>185</v>
      </c>
      <c r="E13" s="361"/>
      <c r="F13" s="73"/>
      <c r="G13" s="121">
        <f>SUM('ieņ.izd pārskats'!F34)</f>
        <v>-114493</v>
      </c>
      <c r="H13" s="146">
        <v>123470</v>
      </c>
      <c r="L13" s="169">
        <f>aktīvs!L13</f>
        <v>2381</v>
      </c>
      <c r="M13" s="237">
        <f>aktīvs!M13</f>
        <v>70</v>
      </c>
      <c r="N13" s="169">
        <f>aktīvs!N13</f>
        <v>5913</v>
      </c>
      <c r="O13" s="238">
        <f>aktīvs!O13</f>
        <v>7737</v>
      </c>
      <c r="P13" s="169"/>
    </row>
    <row r="14" spans="1:17" ht="18" customHeight="1">
      <c r="A14" s="350" t="s">
        <v>186</v>
      </c>
      <c r="B14" s="351"/>
      <c r="C14" s="351"/>
      <c r="D14" s="351"/>
      <c r="E14" s="352"/>
      <c r="F14" s="143"/>
      <c r="G14" s="144">
        <f>SUM(G15+G16+G17)</f>
        <v>1195589</v>
      </c>
      <c r="H14" s="144">
        <f>SUM(H15+H16+H17)</f>
        <v>1220557</v>
      </c>
      <c r="J14" s="171"/>
      <c r="L14" s="169">
        <f>aktīvs!L14</f>
        <v>24111</v>
      </c>
      <c r="M14" s="237">
        <f>aktīvs!M14</f>
        <v>0</v>
      </c>
      <c r="N14" s="169">
        <f>aktīvs!N14</f>
        <v>5916</v>
      </c>
      <c r="O14" s="238">
        <f>aktīvs!O14</f>
        <v>0</v>
      </c>
      <c r="P14" s="169"/>
    </row>
    <row r="15" spans="1:17" ht="18" hidden="1" customHeight="1">
      <c r="A15" s="376"/>
      <c r="B15" s="110" t="s">
        <v>124</v>
      </c>
      <c r="C15" s="150" t="s">
        <v>187</v>
      </c>
      <c r="D15" s="107"/>
      <c r="E15" s="108"/>
      <c r="F15" s="117"/>
      <c r="G15" s="151"/>
      <c r="H15" s="114"/>
      <c r="L15" s="169">
        <f>aktīvs!L15</f>
        <v>24112</v>
      </c>
      <c r="M15" s="237">
        <f>aktīvs!M15</f>
        <v>0</v>
      </c>
      <c r="N15" s="169">
        <f>aktīvs!N15</f>
        <v>5421</v>
      </c>
      <c r="O15" s="238">
        <f>aktīvs!O15</f>
        <v>22524</v>
      </c>
      <c r="P15" s="169"/>
    </row>
    <row r="16" spans="1:17" ht="18" hidden="1" customHeight="1">
      <c r="A16" s="377"/>
      <c r="B16" s="110" t="s">
        <v>126</v>
      </c>
      <c r="C16" s="150" t="s">
        <v>188</v>
      </c>
      <c r="D16" s="107"/>
      <c r="E16" s="108"/>
      <c r="F16" s="117"/>
      <c r="G16" s="151"/>
      <c r="H16" s="114"/>
      <c r="L16" s="169">
        <f>aktīvs!L16</f>
        <v>5739</v>
      </c>
      <c r="M16" s="237">
        <f>aktīvs!M16</f>
        <v>503</v>
      </c>
      <c r="N16" s="169">
        <f>aktīvs!N16</f>
        <v>5918</v>
      </c>
      <c r="O16" s="238">
        <f>aktīvs!O16</f>
        <v>141</v>
      </c>
      <c r="P16" s="169"/>
    </row>
    <row r="17" spans="1:20" ht="18" customHeight="1">
      <c r="A17" s="152"/>
      <c r="B17" s="110" t="s">
        <v>132</v>
      </c>
      <c r="C17" s="150" t="s">
        <v>189</v>
      </c>
      <c r="D17" s="107"/>
      <c r="E17" s="108"/>
      <c r="F17" s="117">
        <v>7</v>
      </c>
      <c r="G17" s="151">
        <v>1195589</v>
      </c>
      <c r="H17" s="151">
        <f>1002370-19586+237773</f>
        <v>1220557</v>
      </c>
      <c r="L17" s="169">
        <f>aktīvs!L17</f>
        <v>5311</v>
      </c>
      <c r="M17" s="237">
        <f>aktīvs!M17</f>
        <v>149</v>
      </c>
      <c r="N17" s="169">
        <f>aktīvs!N17</f>
        <v>5311</v>
      </c>
      <c r="O17" s="238">
        <f>aktīvs!O17</f>
        <v>108201</v>
      </c>
      <c r="P17" s="169"/>
    </row>
    <row r="18" spans="1:20" ht="18" customHeight="1">
      <c r="A18" s="350" t="s">
        <v>190</v>
      </c>
      <c r="B18" s="351"/>
      <c r="C18" s="351"/>
      <c r="D18" s="351"/>
      <c r="E18" s="352"/>
      <c r="F18" s="153"/>
      <c r="G18" s="154">
        <f>SUM(G19+G20+G21+G22)</f>
        <v>401945</v>
      </c>
      <c r="H18" s="154">
        <f>SUM(H19+H20+H21+H22)</f>
        <v>733657</v>
      </c>
      <c r="L18" s="169">
        <f>aktīvs!L18</f>
        <v>57299</v>
      </c>
      <c r="M18" s="237">
        <f>aktīvs!M18</f>
        <v>15398</v>
      </c>
      <c r="N18" s="169">
        <f>aktīvs!N18</f>
        <v>5422</v>
      </c>
      <c r="O18" s="238">
        <f>aktīvs!O18</f>
        <v>5140</v>
      </c>
    </row>
    <row r="19" spans="1:20" ht="18" hidden="1" customHeight="1">
      <c r="A19" s="376"/>
      <c r="B19" s="110" t="s">
        <v>124</v>
      </c>
      <c r="C19" s="150" t="s">
        <v>191</v>
      </c>
      <c r="D19" s="107"/>
      <c r="E19" s="108"/>
      <c r="F19" s="117"/>
      <c r="G19" s="146"/>
      <c r="H19" s="155"/>
      <c r="L19" s="169">
        <f>aktīvs!L19</f>
        <v>2421</v>
      </c>
      <c r="M19" s="237">
        <f>aktīvs!M19</f>
        <v>8108</v>
      </c>
      <c r="N19" s="169">
        <f>aktīvs!N19</f>
        <v>5423</v>
      </c>
      <c r="O19" s="238">
        <f>aktīvs!O19</f>
        <v>0</v>
      </c>
      <c r="S19" s="3"/>
    </row>
    <row r="20" spans="1:20" ht="24.75" customHeight="1">
      <c r="A20" s="377"/>
      <c r="B20" s="110" t="s">
        <v>126</v>
      </c>
      <c r="C20" s="382" t="s">
        <v>192</v>
      </c>
      <c r="D20" s="383"/>
      <c r="E20" s="384"/>
      <c r="F20" s="117">
        <v>8</v>
      </c>
      <c r="G20" s="146">
        <v>19302</v>
      </c>
      <c r="H20" s="146">
        <f>5810+11319+10+1443</f>
        <v>18582</v>
      </c>
      <c r="L20" s="169"/>
      <c r="M20" s="237">
        <f>aktīvs!M20</f>
        <v>0</v>
      </c>
      <c r="N20" s="169">
        <f>aktīvs!N20</f>
        <v>5424</v>
      </c>
      <c r="O20" s="238">
        <f>aktīvs!O20</f>
        <v>1890</v>
      </c>
    </row>
    <row r="21" spans="1:20" ht="18" customHeight="1">
      <c r="A21" s="386"/>
      <c r="B21" s="110" t="s">
        <v>132</v>
      </c>
      <c r="C21" s="150" t="s">
        <v>189</v>
      </c>
      <c r="D21" s="107"/>
      <c r="E21" s="108"/>
      <c r="F21" s="117">
        <v>7</v>
      </c>
      <c r="G21" s="151">
        <v>190848</v>
      </c>
      <c r="H21" s="151">
        <f>514633+19586+86970</f>
        <v>621189</v>
      </c>
      <c r="J21" s="252"/>
      <c r="L21" s="169"/>
      <c r="M21" s="237">
        <f>aktīvs!M21</f>
        <v>0</v>
      </c>
      <c r="N21" s="169">
        <f>aktīvs!N21</f>
        <v>5611</v>
      </c>
      <c r="O21" s="238">
        <f>aktīvs!O21</f>
        <v>1119</v>
      </c>
    </row>
    <row r="22" spans="1:20" ht="18" customHeight="1">
      <c r="A22" s="152"/>
      <c r="B22" s="110" t="s">
        <v>193</v>
      </c>
      <c r="C22" s="150" t="s">
        <v>194</v>
      </c>
      <c r="D22" s="107"/>
      <c r="E22" s="108"/>
      <c r="F22" s="117">
        <v>9</v>
      </c>
      <c r="G22" s="151">
        <f>191789+6</f>
        <v>191795</v>
      </c>
      <c r="H22" s="151">
        <f>21322+10220+2343+3425+2+13+15+49154+514633+1326503+7028+972+2-514633-1002370-324743</f>
        <v>93886</v>
      </c>
      <c r="L22" s="169"/>
      <c r="M22" s="237">
        <f>aktīvs!M22</f>
        <v>0</v>
      </c>
      <c r="N22" s="169">
        <f>aktīvs!N22</f>
        <v>5613</v>
      </c>
      <c r="O22" s="238">
        <f>aktīvs!O22</f>
        <v>0</v>
      </c>
      <c r="P22" s="169"/>
    </row>
    <row r="23" spans="1:20" ht="18" hidden="1" customHeight="1">
      <c r="A23" s="350" t="s">
        <v>195</v>
      </c>
      <c r="B23" s="351"/>
      <c r="C23" s="351"/>
      <c r="D23" s="351"/>
      <c r="E23" s="352"/>
      <c r="F23" s="117"/>
      <c r="G23" s="146"/>
      <c r="H23" s="156"/>
      <c r="J23" s="252"/>
      <c r="L23" s="169"/>
      <c r="N23" s="169">
        <f>aktīvs!N23</f>
        <v>5621</v>
      </c>
      <c r="O23" s="238">
        <f>aktīvs!O23</f>
        <v>0</v>
      </c>
    </row>
    <row r="24" spans="1:20" ht="18" hidden="1" customHeight="1">
      <c r="A24" s="157"/>
      <c r="B24" s="385"/>
      <c r="C24" s="385"/>
      <c r="D24" s="385"/>
      <c r="E24" s="385"/>
      <c r="F24" s="158"/>
      <c r="G24" s="159"/>
      <c r="H24" s="160"/>
      <c r="L24" s="169"/>
      <c r="N24" s="169">
        <f>aktīvs!N24</f>
        <v>5621</v>
      </c>
    </row>
    <row r="25" spans="1:20" ht="18" customHeight="1">
      <c r="A25" s="161" t="s">
        <v>142</v>
      </c>
      <c r="B25" s="162"/>
      <c r="C25" s="162"/>
      <c r="D25" s="162"/>
      <c r="E25" s="163"/>
      <c r="F25" s="164"/>
      <c r="G25" s="165">
        <f>G8+G14+G18</f>
        <v>9732277</v>
      </c>
      <c r="H25" s="165">
        <f>H8+H14+H18</f>
        <v>10203450</v>
      </c>
      <c r="J25" s="173">
        <f>G25-aktīvs!G27</f>
        <v>0</v>
      </c>
      <c r="L25" s="173"/>
      <c r="M25" s="239"/>
      <c r="N25" s="169"/>
      <c r="Q25" s="240"/>
    </row>
    <row r="26" spans="1:20" ht="18" customHeight="1">
      <c r="G26" s="166"/>
      <c r="H26" s="166"/>
      <c r="T26" s="168"/>
    </row>
    <row r="27" spans="1:20" ht="18" customHeight="1">
      <c r="A27" s="3" t="str">
        <f>aktīvs!A29</f>
        <v>Latvijas Neredzīgo biedrības Centrālās valdes priekšsēdētājs Kaspars Biezais</v>
      </c>
      <c r="B27" s="3"/>
      <c r="C27" s="3"/>
      <c r="D27" s="3"/>
      <c r="E27" s="3"/>
      <c r="F27" s="167"/>
      <c r="G27" s="3"/>
      <c r="H27" s="32"/>
      <c r="N27" s="174"/>
      <c r="P27" s="175"/>
      <c r="R27" s="175"/>
    </row>
    <row r="28" spans="1:20" ht="14.1" customHeight="1">
      <c r="F28" s="53"/>
      <c r="H28" s="53" t="s">
        <v>147</v>
      </c>
    </row>
    <row r="29" spans="1:20" ht="18" customHeight="1">
      <c r="A29" s="3" t="str">
        <f>aktīvs!A31</f>
        <v>Latvijas Neredzīgo biedrības galvenā grāmatvede Ļubova Urbanoviča</v>
      </c>
      <c r="B29" s="3"/>
      <c r="C29" s="3"/>
      <c r="D29" s="3"/>
      <c r="E29" s="3"/>
      <c r="F29" s="167"/>
      <c r="G29" s="3"/>
      <c r="H29" s="32"/>
      <c r="N29" s="174"/>
      <c r="P29" s="175"/>
      <c r="R29" s="175"/>
    </row>
    <row r="30" spans="1:20" ht="14.1" customHeight="1">
      <c r="F30" s="53"/>
      <c r="H30" s="53" t="s">
        <v>147</v>
      </c>
    </row>
    <row r="31" spans="1:20" ht="18" customHeight="1">
      <c r="A31" s="3" t="str">
        <f>aktīvs!A33</f>
        <v>2025.gada ___.______________________</v>
      </c>
      <c r="L31" s="173"/>
      <c r="M31" s="241">
        <f>SUM(M9:M30)</f>
        <v>32361</v>
      </c>
      <c r="N31" s="175"/>
      <c r="O31" s="272">
        <f>SUM(O9:O30)</f>
        <v>1578226</v>
      </c>
      <c r="P31" s="175"/>
      <c r="Q31" s="240">
        <f>SUM(Q9:Q30)</f>
        <v>19302</v>
      </c>
    </row>
    <row r="32" spans="1:20" ht="18" customHeight="1">
      <c r="G32" s="168"/>
      <c r="H32" s="168"/>
      <c r="O32" s="244">
        <f>G17+G21+G22</f>
        <v>1578232</v>
      </c>
    </row>
    <row r="33" spans="1:17" ht="18" customHeight="1">
      <c r="O33" s="262">
        <f>O31-O32</f>
        <v>-6</v>
      </c>
      <c r="P33" s="50" t="s">
        <v>394</v>
      </c>
    </row>
    <row r="34" spans="1:17" ht="18" customHeight="1">
      <c r="K34" s="252"/>
    </row>
    <row r="35" spans="1:17" ht="12.75" customHeight="1">
      <c r="A35" s="3"/>
      <c r="B35" s="3"/>
      <c r="C35" s="3"/>
      <c r="D35" s="3"/>
      <c r="E35" s="3"/>
      <c r="F35" s="3"/>
      <c r="G35" s="3"/>
      <c r="H35" s="3"/>
    </row>
    <row r="36" spans="1:17" ht="12.75" customHeight="1"/>
    <row r="37" spans="1:17" ht="12.75" customHeight="1"/>
    <row r="38" spans="1:17" s="3" customFormat="1" ht="12.75" customHeight="1">
      <c r="A38" s="50"/>
      <c r="B38" s="50"/>
      <c r="C38" s="50"/>
      <c r="D38" s="50"/>
      <c r="E38" s="50"/>
      <c r="F38" s="50"/>
      <c r="G38" s="50"/>
      <c r="H38" s="50"/>
      <c r="M38" s="242"/>
      <c r="O38" s="242"/>
      <c r="Q38" s="242"/>
    </row>
    <row r="40" spans="1:17" ht="12.75" customHeight="1"/>
    <row r="41" spans="1:17" ht="12.75" customHeight="1"/>
    <row r="42" spans="1:17" ht="12.75" customHeight="1"/>
    <row r="43" spans="1:17" ht="12.75" customHeight="1"/>
    <row r="44" spans="1:17" ht="12.75" customHeight="1"/>
    <row r="45" spans="1:17" ht="12.75" customHeight="1"/>
    <row r="53" spans="1:15" ht="18" customHeight="1">
      <c r="A53" s="375">
        <v>5</v>
      </c>
      <c r="B53" s="375"/>
      <c r="C53" s="375"/>
      <c r="D53" s="375"/>
      <c r="E53" s="375"/>
      <c r="F53" s="375"/>
      <c r="G53" s="375"/>
      <c r="H53" s="375"/>
      <c r="O53" s="243">
        <f>O52-G42</f>
        <v>0</v>
      </c>
    </row>
    <row r="54" spans="1:15">
      <c r="A54" s="375"/>
      <c r="B54" s="375"/>
      <c r="C54" s="375"/>
      <c r="D54" s="375"/>
      <c r="E54" s="375"/>
      <c r="F54" s="375"/>
      <c r="G54" s="375"/>
      <c r="H54" s="375"/>
    </row>
  </sheetData>
  <mergeCells count="25">
    <mergeCell ref="C20:E20"/>
    <mergeCell ref="A23:E23"/>
    <mergeCell ref="B24:E24"/>
    <mergeCell ref="A53:H53"/>
    <mergeCell ref="A54:H54"/>
    <mergeCell ref="A19:A21"/>
    <mergeCell ref="C11:E11"/>
    <mergeCell ref="D12:E12"/>
    <mergeCell ref="D13:E13"/>
    <mergeCell ref="A14:E14"/>
    <mergeCell ref="A18:E18"/>
    <mergeCell ref="A15:A16"/>
    <mergeCell ref="A6:H6"/>
    <mergeCell ref="A7:E7"/>
    <mergeCell ref="A8:E8"/>
    <mergeCell ref="C9:E9"/>
    <mergeCell ref="C10:E10"/>
    <mergeCell ref="A4:D4"/>
    <mergeCell ref="E4:F4"/>
    <mergeCell ref="G4:H4"/>
    <mergeCell ref="A1:H1"/>
    <mergeCell ref="A2:D2"/>
    <mergeCell ref="E2:H2"/>
    <mergeCell ref="A3:D3"/>
    <mergeCell ref="E3:H3"/>
  </mergeCells>
  <pageMargins left="0.75" right="0.75" top="1" bottom="1" header="0.5" footer="0.5"/>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K53"/>
  <sheetViews>
    <sheetView view="pageBreakPreview" topLeftCell="A12" zoomScaleNormal="100" workbookViewId="0">
      <selection activeCell="F16" sqref="F16"/>
    </sheetView>
  </sheetViews>
  <sheetFormatPr defaultColWidth="9.140625" defaultRowHeight="12"/>
  <cols>
    <col min="1" max="2" width="4" style="5" customWidth="1"/>
    <col min="3" max="3" width="3.7109375" style="5" customWidth="1"/>
    <col min="4" max="4" width="44.140625" style="5" customWidth="1"/>
    <col min="5" max="5" width="5.7109375" style="5" customWidth="1"/>
    <col min="6" max="7" width="11.7109375" style="5" customWidth="1"/>
    <col min="8" max="8" width="9.140625" style="5"/>
    <col min="9" max="10" width="11.140625" style="5"/>
    <col min="11" max="16384" width="9.140625" style="5"/>
  </cols>
  <sheetData>
    <row r="1" spans="1:10" ht="15" customHeight="1">
      <c r="A1" s="338" t="str">
        <f>aktīvs!A1</f>
        <v>Latvijas Neredzīgo biedrība, reģ. Nr.40008004000, Braila iela 3, Rīga Gada pārskats 2024</v>
      </c>
      <c r="B1" s="339"/>
      <c r="C1" s="339"/>
      <c r="D1" s="339"/>
      <c r="E1" s="339"/>
      <c r="F1" s="344"/>
      <c r="G1" s="345"/>
    </row>
    <row r="2" spans="1:10" ht="15" hidden="1" customHeight="1">
      <c r="A2" s="381"/>
      <c r="B2" s="381"/>
      <c r="C2" s="381"/>
      <c r="D2" s="381"/>
      <c r="E2" s="109"/>
      <c r="F2" s="387"/>
      <c r="G2" s="387"/>
    </row>
    <row r="3" spans="1:10" ht="15" hidden="1" customHeight="1">
      <c r="A3" s="338"/>
      <c r="B3" s="339"/>
      <c r="C3" s="339"/>
      <c r="D3" s="339"/>
      <c r="E3" s="339"/>
      <c r="F3" s="344"/>
      <c r="G3" s="345"/>
    </row>
    <row r="4" spans="1:10" ht="15" hidden="1" customHeight="1">
      <c r="A4" s="381"/>
      <c r="B4" s="381"/>
      <c r="C4" s="381"/>
      <c r="D4" s="381"/>
      <c r="E4" s="109"/>
      <c r="F4" s="109"/>
      <c r="G4" s="110"/>
    </row>
    <row r="5" spans="1:10" ht="15.75" customHeight="1">
      <c r="A5" s="388"/>
      <c r="B5" s="388"/>
      <c r="C5" s="388"/>
      <c r="D5" s="388"/>
      <c r="E5" s="388"/>
      <c r="F5" s="388"/>
      <c r="G5" s="388"/>
    </row>
    <row r="6" spans="1:10" ht="22.5" customHeight="1">
      <c r="A6" s="389" t="s">
        <v>18</v>
      </c>
      <c r="B6" s="389"/>
      <c r="C6" s="389"/>
      <c r="D6" s="389"/>
      <c r="E6" s="389"/>
      <c r="F6" s="389"/>
      <c r="G6" s="389"/>
    </row>
    <row r="7" spans="1:10" ht="9" customHeight="1">
      <c r="A7" s="390"/>
      <c r="B7" s="390"/>
      <c r="C7" s="390"/>
      <c r="D7" s="390"/>
      <c r="E7" s="390"/>
      <c r="F7" s="390"/>
      <c r="G7" s="390"/>
    </row>
    <row r="8" spans="1:10" ht="38.1" customHeight="1">
      <c r="A8" s="67" t="s">
        <v>196</v>
      </c>
      <c r="B8" s="111"/>
      <c r="C8" s="391" t="s">
        <v>197</v>
      </c>
      <c r="D8" s="392"/>
      <c r="E8" s="112" t="s">
        <v>198</v>
      </c>
      <c r="F8" s="67" t="s">
        <v>116</v>
      </c>
      <c r="G8" s="67" t="s">
        <v>199</v>
      </c>
    </row>
    <row r="9" spans="1:10" ht="26.25" customHeight="1">
      <c r="A9" s="113" t="s">
        <v>200</v>
      </c>
      <c r="B9" s="393" t="s">
        <v>201</v>
      </c>
      <c r="C9" s="394"/>
      <c r="D9" s="395"/>
      <c r="E9" s="73"/>
      <c r="F9" s="114">
        <v>1960</v>
      </c>
      <c r="G9" s="114">
        <v>1802</v>
      </c>
    </row>
    <row r="10" spans="1:10" ht="18.95" customHeight="1">
      <c r="A10" s="113" t="s">
        <v>202</v>
      </c>
      <c r="B10" s="393" t="s">
        <v>203</v>
      </c>
      <c r="C10" s="394"/>
      <c r="D10" s="395"/>
      <c r="E10" s="115"/>
      <c r="F10" s="114">
        <v>4289</v>
      </c>
      <c r="G10" s="114">
        <v>9100</v>
      </c>
    </row>
    <row r="11" spans="1:10" ht="18.95" hidden="1" customHeight="1">
      <c r="A11" s="113" t="s">
        <v>204</v>
      </c>
      <c r="B11" s="113"/>
      <c r="C11" s="396" t="s">
        <v>205</v>
      </c>
      <c r="D11" s="396"/>
      <c r="E11" s="115"/>
      <c r="F11" s="114"/>
      <c r="G11" s="114"/>
    </row>
    <row r="12" spans="1:10" ht="18.95" customHeight="1">
      <c r="A12" s="113" t="s">
        <v>206</v>
      </c>
      <c r="B12" s="397" t="s">
        <v>207</v>
      </c>
      <c r="C12" s="398"/>
      <c r="D12" s="399"/>
      <c r="E12" s="73"/>
      <c r="F12" s="114">
        <v>2265645</v>
      </c>
      <c r="G12" s="114">
        <v>2525303</v>
      </c>
    </row>
    <row r="13" spans="1:10" ht="18.95" customHeight="1">
      <c r="A13" s="113" t="s">
        <v>208</v>
      </c>
      <c r="B13" s="397" t="s">
        <v>209</v>
      </c>
      <c r="C13" s="398"/>
      <c r="D13" s="399"/>
      <c r="E13" s="73"/>
      <c r="F13" s="116">
        <v>72357</v>
      </c>
      <c r="G13" s="116">
        <v>75265</v>
      </c>
      <c r="J13" s="99"/>
    </row>
    <row r="14" spans="1:10" ht="27" hidden="1" customHeight="1">
      <c r="A14" s="71" t="s">
        <v>210</v>
      </c>
      <c r="B14" s="71"/>
      <c r="C14" s="396" t="s">
        <v>211</v>
      </c>
      <c r="D14" s="396"/>
      <c r="E14" s="117"/>
      <c r="F14" s="116"/>
      <c r="G14" s="116"/>
      <c r="J14" s="99"/>
    </row>
    <row r="15" spans="1:10" ht="18.95" customHeight="1">
      <c r="A15" s="71" t="s">
        <v>212</v>
      </c>
      <c r="B15" s="397" t="s">
        <v>213</v>
      </c>
      <c r="C15" s="398"/>
      <c r="D15" s="399"/>
      <c r="E15" s="117"/>
      <c r="F15" s="114">
        <f>14621+149008</f>
        <v>163629</v>
      </c>
      <c r="G15" s="114">
        <v>130607</v>
      </c>
    </row>
    <row r="16" spans="1:10" ht="18.95" customHeight="1">
      <c r="A16" s="118" t="s">
        <v>214</v>
      </c>
      <c r="B16" s="400" t="s">
        <v>215</v>
      </c>
      <c r="C16" s="401"/>
      <c r="D16" s="402"/>
      <c r="E16" s="119">
        <v>10</v>
      </c>
      <c r="F16" s="120">
        <f>F9+F10+F11+F12+F13+F14+F15</f>
        <v>2507880</v>
      </c>
      <c r="G16" s="120">
        <f>G9+G10+G11+G12+G13+G14+G15</f>
        <v>2742077</v>
      </c>
    </row>
    <row r="17" spans="1:11" ht="17.100000000000001" customHeight="1">
      <c r="A17" s="113" t="s">
        <v>216</v>
      </c>
      <c r="B17" s="397" t="s">
        <v>217</v>
      </c>
      <c r="C17" s="398"/>
      <c r="D17" s="399"/>
      <c r="E17" s="73"/>
      <c r="F17" s="121">
        <f>F18+F25</f>
        <v>-2622373</v>
      </c>
      <c r="G17" s="121">
        <f>G18+G25</f>
        <v>-2618607</v>
      </c>
    </row>
    <row r="18" spans="1:11" ht="24.95" customHeight="1">
      <c r="A18" s="122"/>
      <c r="B18" s="123" t="s">
        <v>218</v>
      </c>
      <c r="C18" s="403" t="s">
        <v>219</v>
      </c>
      <c r="D18" s="404"/>
      <c r="E18" s="124"/>
      <c r="F18" s="125">
        <f>SUM(F20:F24)</f>
        <v>-2411522</v>
      </c>
      <c r="G18" s="125">
        <f>SUM(G20:G24)</f>
        <v>-2416015</v>
      </c>
    </row>
    <row r="19" spans="1:11" ht="17.100000000000001" hidden="1" customHeight="1">
      <c r="A19" s="409"/>
      <c r="B19" s="409"/>
      <c r="C19" s="126" t="s">
        <v>124</v>
      </c>
      <c r="D19" s="126" t="s">
        <v>220</v>
      </c>
      <c r="E19" s="73"/>
      <c r="F19" s="121"/>
      <c r="G19" s="121"/>
    </row>
    <row r="20" spans="1:11" ht="17.100000000000001" customHeight="1">
      <c r="A20" s="410"/>
      <c r="B20" s="410"/>
      <c r="C20" s="71" t="s">
        <v>126</v>
      </c>
      <c r="D20" s="71" t="s">
        <v>221</v>
      </c>
      <c r="E20" s="73">
        <v>11</v>
      </c>
      <c r="F20" s="121">
        <v>-1318872</v>
      </c>
      <c r="G20" s="121">
        <v>-1268023</v>
      </c>
      <c r="I20" s="137"/>
    </row>
    <row r="21" spans="1:11" ht="17.100000000000001" customHeight="1">
      <c r="A21" s="410"/>
      <c r="B21" s="410"/>
      <c r="C21" s="71" t="s">
        <v>132</v>
      </c>
      <c r="D21" s="71" t="s">
        <v>222</v>
      </c>
      <c r="E21" s="73"/>
      <c r="F21" s="121">
        <v>-261770</v>
      </c>
      <c r="G21" s="121">
        <v>-200498</v>
      </c>
      <c r="I21" s="137"/>
    </row>
    <row r="22" spans="1:11" ht="17.100000000000001" customHeight="1">
      <c r="A22" s="410"/>
      <c r="B22" s="410"/>
      <c r="C22" s="71" t="s">
        <v>193</v>
      </c>
      <c r="D22" s="71" t="s">
        <v>223</v>
      </c>
      <c r="E22" s="73"/>
      <c r="F22" s="121">
        <v>-63483</v>
      </c>
      <c r="G22" s="121">
        <v>-45718</v>
      </c>
      <c r="I22" s="137"/>
    </row>
    <row r="23" spans="1:11" ht="27.95" customHeight="1">
      <c r="A23" s="410"/>
      <c r="B23" s="410"/>
      <c r="C23" s="71" t="s">
        <v>224</v>
      </c>
      <c r="D23" s="72" t="s">
        <v>225</v>
      </c>
      <c r="E23" s="127"/>
      <c r="F23" s="121">
        <v>-27935</v>
      </c>
      <c r="G23" s="121">
        <v>-27892</v>
      </c>
      <c r="I23" s="137"/>
    </row>
    <row r="24" spans="1:11" ht="17.100000000000001" customHeight="1">
      <c r="A24" s="411"/>
      <c r="B24" s="411"/>
      <c r="C24" s="71" t="s">
        <v>226</v>
      </c>
      <c r="D24" s="72" t="s">
        <v>227</v>
      </c>
      <c r="E24" s="127">
        <v>12</v>
      </c>
      <c r="F24" s="121">
        <v>-739462</v>
      </c>
      <c r="G24" s="121">
        <v>-873884</v>
      </c>
      <c r="I24" s="137"/>
      <c r="J24" s="137"/>
      <c r="K24" s="264"/>
    </row>
    <row r="25" spans="1:11" ht="17.100000000000001" customHeight="1">
      <c r="A25" s="122"/>
      <c r="B25" s="123" t="s">
        <v>228</v>
      </c>
      <c r="C25" s="403" t="s">
        <v>229</v>
      </c>
      <c r="D25" s="404"/>
      <c r="E25" s="124"/>
      <c r="F25" s="125">
        <f>SUM(F26:F31)</f>
        <v>-210851</v>
      </c>
      <c r="G25" s="125">
        <f>SUM(G26:G31)</f>
        <v>-202592</v>
      </c>
      <c r="I25" s="138"/>
      <c r="K25" s="263"/>
    </row>
    <row r="26" spans="1:11" ht="24" customHeight="1">
      <c r="A26" s="409"/>
      <c r="B26" s="409"/>
      <c r="C26" s="126" t="s">
        <v>124</v>
      </c>
      <c r="D26" s="128" t="s">
        <v>230</v>
      </c>
      <c r="E26" s="73"/>
      <c r="F26" s="121">
        <v>0</v>
      </c>
      <c r="G26" s="121">
        <v>-120</v>
      </c>
      <c r="K26" s="263"/>
    </row>
    <row r="27" spans="1:11" ht="17.100000000000001" customHeight="1">
      <c r="A27" s="410"/>
      <c r="B27" s="410"/>
      <c r="C27" s="71" t="s">
        <v>126</v>
      </c>
      <c r="D27" s="71" t="s">
        <v>221</v>
      </c>
      <c r="E27" s="73"/>
      <c r="F27" s="121">
        <v>-1673</v>
      </c>
      <c r="G27" s="121">
        <v>-276</v>
      </c>
      <c r="I27" s="137"/>
    </row>
    <row r="28" spans="1:11" ht="17.100000000000001" customHeight="1">
      <c r="A28" s="410"/>
      <c r="B28" s="410"/>
      <c r="C28" s="71" t="s">
        <v>132</v>
      </c>
      <c r="D28" s="71" t="s">
        <v>222</v>
      </c>
      <c r="E28" s="73"/>
      <c r="F28" s="121">
        <v>-31940</v>
      </c>
      <c r="G28" s="121">
        <v>-28382</v>
      </c>
    </row>
    <row r="29" spans="1:11" ht="17.100000000000001" customHeight="1">
      <c r="A29" s="410"/>
      <c r="B29" s="410"/>
      <c r="C29" s="71" t="s">
        <v>193</v>
      </c>
      <c r="D29" s="71" t="s">
        <v>223</v>
      </c>
      <c r="E29" s="73"/>
      <c r="F29" s="121">
        <v>-7996</v>
      </c>
      <c r="G29" s="121">
        <v>-6258</v>
      </c>
    </row>
    <row r="30" spans="1:11" ht="24.95" customHeight="1">
      <c r="A30" s="410"/>
      <c r="B30" s="410"/>
      <c r="C30" s="71" t="s">
        <v>224</v>
      </c>
      <c r="D30" s="72" t="s">
        <v>225</v>
      </c>
      <c r="E30" s="127"/>
      <c r="F30" s="121">
        <v>-128714</v>
      </c>
      <c r="G30" s="121">
        <v>-129300</v>
      </c>
    </row>
    <row r="31" spans="1:11" ht="17.100000000000001" customHeight="1">
      <c r="A31" s="411"/>
      <c r="B31" s="411"/>
      <c r="C31" s="71" t="s">
        <v>226</v>
      </c>
      <c r="D31" s="72" t="s">
        <v>227</v>
      </c>
      <c r="E31" s="127">
        <v>13</v>
      </c>
      <c r="F31" s="121">
        <v>-40528</v>
      </c>
      <c r="G31" s="121">
        <v>-38256</v>
      </c>
    </row>
    <row r="32" spans="1:11" ht="17.100000000000001" hidden="1" customHeight="1">
      <c r="A32" s="113" t="s">
        <v>231</v>
      </c>
      <c r="B32" s="397" t="s">
        <v>232</v>
      </c>
      <c r="C32" s="398"/>
      <c r="D32" s="399"/>
      <c r="E32" s="117"/>
      <c r="F32" s="121"/>
      <c r="G32" s="129"/>
    </row>
    <row r="33" spans="1:10" ht="18.95" customHeight="1">
      <c r="A33" s="118" t="s">
        <v>233</v>
      </c>
      <c r="B33" s="400" t="s">
        <v>234</v>
      </c>
      <c r="C33" s="401"/>
      <c r="D33" s="402"/>
      <c r="E33" s="130"/>
      <c r="F33" s="131">
        <f>F18+F25</f>
        <v>-2622373</v>
      </c>
      <c r="G33" s="131">
        <f>G18+G25</f>
        <v>-2618607</v>
      </c>
      <c r="I33" s="139"/>
      <c r="J33" s="137"/>
    </row>
    <row r="34" spans="1:10" ht="18.95" customHeight="1">
      <c r="A34" s="132" t="s">
        <v>235</v>
      </c>
      <c r="B34" s="412" t="s">
        <v>236</v>
      </c>
      <c r="C34" s="413"/>
      <c r="D34" s="414"/>
      <c r="E34" s="92"/>
      <c r="F34" s="133">
        <f>F16+F33</f>
        <v>-114493</v>
      </c>
      <c r="G34" s="133">
        <f>G16+G33</f>
        <v>123470</v>
      </c>
      <c r="I34" s="140"/>
    </row>
    <row r="35" spans="1:10" ht="15.95" customHeight="1">
      <c r="A35" s="113" t="s">
        <v>237</v>
      </c>
      <c r="B35" s="134"/>
      <c r="C35" s="134"/>
      <c r="D35" s="134"/>
      <c r="E35" s="135"/>
      <c r="F35" s="121">
        <f>F13+F25</f>
        <v>-138494</v>
      </c>
      <c r="G35" s="121">
        <f>G13+G25</f>
        <v>-127327</v>
      </c>
    </row>
    <row r="36" spans="1:10" ht="12.95" customHeight="1">
      <c r="A36" s="94"/>
      <c r="B36" s="94"/>
      <c r="C36" s="100"/>
      <c r="D36" s="100"/>
      <c r="E36" s="100"/>
      <c r="F36" s="136"/>
      <c r="G36" s="136"/>
    </row>
    <row r="37" spans="1:10" ht="15.75" customHeight="1">
      <c r="A37" s="3" t="str">
        <f>aktīvs!A29</f>
        <v>Latvijas Neredzīgo biedrības Centrālās valdes priekšsēdētājs Kaspars Biezais</v>
      </c>
      <c r="B37" s="3"/>
      <c r="C37" s="50"/>
      <c r="D37" s="50"/>
      <c r="E37" s="35"/>
      <c r="F37" s="50"/>
      <c r="G37" s="51" t="s">
        <v>238</v>
      </c>
      <c r="H37" s="50"/>
      <c r="I37" s="50"/>
    </row>
    <row r="38" spans="1:10" ht="11.25" customHeight="1">
      <c r="A38" s="3"/>
      <c r="B38" s="3"/>
      <c r="C38" s="50"/>
      <c r="E38" s="52"/>
      <c r="F38" s="53"/>
      <c r="G38" s="53" t="s">
        <v>239</v>
      </c>
      <c r="H38" s="53"/>
      <c r="I38" s="50"/>
    </row>
    <row r="39" spans="1:10" ht="15.75" customHeight="1">
      <c r="A39" s="3" t="str">
        <f>aktīvs!A31</f>
        <v>Latvijas Neredzīgo biedrības galvenā grāmatvede Ļubova Urbanoviča</v>
      </c>
      <c r="B39" s="3"/>
      <c r="C39" s="50"/>
      <c r="D39" s="50"/>
      <c r="E39" s="35"/>
      <c r="F39" s="50"/>
      <c r="G39" s="51" t="s">
        <v>238</v>
      </c>
      <c r="H39" s="50"/>
      <c r="I39" s="50"/>
    </row>
    <row r="40" spans="1:10" ht="11.25" customHeight="1">
      <c r="A40" s="3"/>
      <c r="B40" s="3"/>
      <c r="C40" s="50"/>
      <c r="E40" s="52"/>
      <c r="F40" s="53"/>
      <c r="G40" s="53" t="s">
        <v>239</v>
      </c>
      <c r="H40" s="53"/>
      <c r="I40" s="50"/>
    </row>
    <row r="41" spans="1:10" ht="13.5" customHeight="1">
      <c r="A41" s="3" t="str">
        <f>aktīvs!A33</f>
        <v>2025.gada ___.______________________</v>
      </c>
      <c r="B41" s="3"/>
      <c r="C41" s="50"/>
      <c r="D41" s="50"/>
      <c r="E41" s="50"/>
      <c r="F41" s="50"/>
      <c r="G41" s="50"/>
      <c r="H41" s="50"/>
      <c r="I41" s="50"/>
    </row>
    <row r="42" spans="1:10" ht="12" customHeight="1">
      <c r="A42" s="415"/>
      <c r="B42" s="415"/>
      <c r="C42" s="415"/>
      <c r="D42" s="415"/>
      <c r="E42" s="415"/>
      <c r="F42" s="415"/>
      <c r="G42" s="415"/>
    </row>
    <row r="43" spans="1:10" ht="15" customHeight="1">
      <c r="A43" s="94"/>
      <c r="B43" s="94"/>
      <c r="C43" s="407"/>
      <c r="D43" s="407"/>
      <c r="E43" s="99"/>
      <c r="F43" s="99"/>
      <c r="G43" s="99"/>
    </row>
    <row r="44" spans="1:10" ht="15" customHeight="1">
      <c r="A44" s="94"/>
      <c r="B44" s="94"/>
      <c r="C44" s="407"/>
      <c r="D44" s="407"/>
      <c r="E44" s="99"/>
      <c r="F44" s="99"/>
      <c r="G44" s="99"/>
    </row>
    <row r="45" spans="1:10" ht="16.5" customHeight="1">
      <c r="A45" s="94"/>
      <c r="B45" s="94"/>
      <c r="C45" s="407"/>
      <c r="D45" s="407"/>
      <c r="E45" s="99"/>
      <c r="F45" s="99"/>
      <c r="G45" s="99"/>
    </row>
    <row r="46" spans="1:10" ht="15.75" customHeight="1">
      <c r="A46" s="94"/>
      <c r="B46" s="94"/>
      <c r="C46" s="407"/>
      <c r="D46" s="407"/>
      <c r="E46" s="99"/>
      <c r="F46" s="99"/>
      <c r="G46" s="99"/>
    </row>
    <row r="47" spans="1:10" ht="13.5" customHeight="1">
      <c r="A47" s="408" t="s">
        <v>240</v>
      </c>
      <c r="B47" s="408"/>
      <c r="C47" s="408"/>
      <c r="D47" s="408"/>
      <c r="E47" s="408"/>
      <c r="F47" s="408"/>
      <c r="G47" s="408"/>
    </row>
    <row r="48" spans="1:10" ht="16.5" customHeight="1">
      <c r="A48" s="94"/>
      <c r="B48" s="94"/>
      <c r="C48" s="407"/>
      <c r="D48" s="407"/>
      <c r="E48" s="99"/>
      <c r="F48" s="99"/>
      <c r="G48" s="99"/>
    </row>
    <row r="49" spans="1:7" ht="22.5" customHeight="1">
      <c r="A49" s="94"/>
      <c r="B49" s="94"/>
      <c r="C49" s="407"/>
      <c r="D49" s="407"/>
      <c r="E49" s="99"/>
      <c r="F49" s="99"/>
      <c r="G49" s="99"/>
    </row>
    <row r="50" spans="1:7">
      <c r="A50" s="405"/>
      <c r="B50" s="405"/>
      <c r="C50" s="405"/>
      <c r="D50" s="405"/>
      <c r="E50" s="405"/>
      <c r="F50" s="405"/>
      <c r="G50" s="405"/>
    </row>
    <row r="51" spans="1:7">
      <c r="A51" s="405"/>
      <c r="B51" s="405"/>
      <c r="C51" s="405"/>
      <c r="D51" s="405"/>
      <c r="E51" s="405"/>
      <c r="F51" s="405"/>
      <c r="G51" s="405"/>
    </row>
    <row r="52" spans="1:7">
      <c r="A52" s="406"/>
      <c r="B52" s="406"/>
      <c r="C52" s="406"/>
      <c r="D52" s="406"/>
      <c r="E52" s="406"/>
      <c r="F52" s="406"/>
      <c r="G52" s="406"/>
    </row>
    <row r="53" spans="1:7">
      <c r="A53" s="405"/>
      <c r="B53" s="405"/>
      <c r="C53" s="405"/>
      <c r="D53" s="405"/>
      <c r="E53" s="405"/>
      <c r="F53" s="405"/>
      <c r="G53" s="405"/>
    </row>
  </sheetData>
  <mergeCells count="39">
    <mergeCell ref="A19:A24"/>
    <mergeCell ref="A26:A31"/>
    <mergeCell ref="B19:B24"/>
    <mergeCell ref="B26:B31"/>
    <mergeCell ref="C49:D49"/>
    <mergeCell ref="B32:D32"/>
    <mergeCell ref="B33:D33"/>
    <mergeCell ref="B34:D34"/>
    <mergeCell ref="A42:G42"/>
    <mergeCell ref="C43:D43"/>
    <mergeCell ref="A50:G50"/>
    <mergeCell ref="A51:G51"/>
    <mergeCell ref="A52:G52"/>
    <mergeCell ref="A53:G53"/>
    <mergeCell ref="C44:D44"/>
    <mergeCell ref="C45:D45"/>
    <mergeCell ref="C46:D46"/>
    <mergeCell ref="A47:G47"/>
    <mergeCell ref="C48:D48"/>
    <mergeCell ref="B15:D15"/>
    <mergeCell ref="B16:D16"/>
    <mergeCell ref="B17:D17"/>
    <mergeCell ref="C18:D18"/>
    <mergeCell ref="C25:D25"/>
    <mergeCell ref="B10:D10"/>
    <mergeCell ref="C11:D11"/>
    <mergeCell ref="B12:D12"/>
    <mergeCell ref="B13:D13"/>
    <mergeCell ref="C14:D14"/>
    <mergeCell ref="A5:G5"/>
    <mergeCell ref="A6:G6"/>
    <mergeCell ref="A7:G7"/>
    <mergeCell ref="C8:D8"/>
    <mergeCell ref="B9:D9"/>
    <mergeCell ref="A1:G1"/>
    <mergeCell ref="A2:D2"/>
    <mergeCell ref="F2:G2"/>
    <mergeCell ref="A3:G3"/>
    <mergeCell ref="A4:D4"/>
  </mergeCells>
  <pageMargins left="0.75" right="0.75" top="1" bottom="1" header="0.5" footer="0.5"/>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K48"/>
  <sheetViews>
    <sheetView view="pageBreakPreview" topLeftCell="A16" zoomScaleNormal="100" workbookViewId="0">
      <selection activeCell="A43" sqref="A43"/>
    </sheetView>
  </sheetViews>
  <sheetFormatPr defaultColWidth="9.140625" defaultRowHeight="12"/>
  <cols>
    <col min="1" max="1" width="4" style="5" customWidth="1"/>
    <col min="2" max="3" width="3.7109375" style="5" customWidth="1"/>
    <col min="4" max="4" width="4.42578125" style="5" customWidth="1"/>
    <col min="5" max="5" width="38.85546875" style="5" customWidth="1"/>
    <col min="6" max="6" width="8" style="5" customWidth="1"/>
    <col min="7" max="7" width="10" style="5" customWidth="1"/>
    <col min="8" max="8" width="13.140625" style="5" customWidth="1"/>
    <col min="9" max="16384" width="9.140625" style="5"/>
  </cols>
  <sheetData>
    <row r="1" spans="1:11" ht="18" customHeight="1">
      <c r="A1" s="335" t="str">
        <f>saturs!A1</f>
        <v>Latvijas Neredzīgo biedrība, reģ. Nr.40008004000, Braila iela 3, Rīga Gada pārskats 2024</v>
      </c>
      <c r="B1" s="336"/>
      <c r="C1" s="336"/>
      <c r="D1" s="336"/>
      <c r="E1" s="336"/>
      <c r="F1" s="336"/>
      <c r="G1" s="336"/>
      <c r="H1" s="337"/>
    </row>
    <row r="2" spans="1:11" ht="9" customHeight="1">
      <c r="A2" s="388"/>
      <c r="B2" s="388"/>
      <c r="C2" s="388"/>
      <c r="D2" s="388"/>
      <c r="E2" s="388"/>
      <c r="F2" s="388"/>
      <c r="G2" s="388"/>
      <c r="H2" s="388"/>
    </row>
    <row r="3" spans="1:11" ht="24.75" customHeight="1">
      <c r="A3" s="416" t="s">
        <v>21</v>
      </c>
      <c r="B3" s="416"/>
      <c r="C3" s="416"/>
      <c r="D3" s="416"/>
      <c r="E3" s="416"/>
      <c r="F3" s="416"/>
      <c r="G3" s="416"/>
      <c r="H3" s="416"/>
    </row>
    <row r="4" spans="1:11" ht="4.5" customHeight="1">
      <c r="A4" s="390"/>
      <c r="B4" s="390"/>
      <c r="C4" s="390"/>
      <c r="D4" s="390"/>
      <c r="E4" s="390"/>
      <c r="F4" s="390"/>
      <c r="G4" s="390"/>
      <c r="H4" s="390"/>
    </row>
    <row r="5" spans="1:11" ht="38.1" customHeight="1">
      <c r="A5" s="67" t="s">
        <v>196</v>
      </c>
      <c r="B5" s="391" t="s">
        <v>197</v>
      </c>
      <c r="C5" s="417"/>
      <c r="D5" s="417"/>
      <c r="E5" s="392"/>
      <c r="F5" s="67" t="s">
        <v>115</v>
      </c>
      <c r="G5" s="67" t="s">
        <v>116</v>
      </c>
      <c r="H5" s="67" t="s">
        <v>117</v>
      </c>
    </row>
    <row r="6" spans="1:11" ht="20.25" customHeight="1">
      <c r="A6" s="68" t="s">
        <v>200</v>
      </c>
      <c r="B6" s="418" t="s">
        <v>241</v>
      </c>
      <c r="C6" s="418"/>
      <c r="D6" s="418"/>
      <c r="E6" s="418"/>
      <c r="F6" s="69"/>
      <c r="G6" s="70">
        <f>SUM(G7+G8)</f>
        <v>3709</v>
      </c>
      <c r="H6" s="70">
        <f>SUM(H7+H8)</f>
        <v>0</v>
      </c>
    </row>
    <row r="7" spans="1:11" ht="24" customHeight="1">
      <c r="A7" s="424"/>
      <c r="B7" s="71" t="s">
        <v>124</v>
      </c>
      <c r="C7" s="419" t="s">
        <v>242</v>
      </c>
      <c r="D7" s="420"/>
      <c r="E7" s="421"/>
      <c r="F7" s="73"/>
      <c r="G7" s="84">
        <v>1779</v>
      </c>
      <c r="H7" s="74"/>
    </row>
    <row r="8" spans="1:11" ht="24" customHeight="1">
      <c r="A8" s="425"/>
      <c r="B8" s="71" t="s">
        <v>126</v>
      </c>
      <c r="C8" s="419" t="s">
        <v>243</v>
      </c>
      <c r="D8" s="420"/>
      <c r="E8" s="421"/>
      <c r="F8" s="73"/>
      <c r="G8" s="91">
        <v>1930</v>
      </c>
      <c r="H8" s="74"/>
    </row>
    <row r="9" spans="1:11" ht="20.25" customHeight="1">
      <c r="A9" s="75" t="s">
        <v>202</v>
      </c>
      <c r="B9" s="422" t="s">
        <v>244</v>
      </c>
      <c r="C9" s="422"/>
      <c r="D9" s="422"/>
      <c r="E9" s="422"/>
      <c r="F9" s="76"/>
      <c r="G9" s="77">
        <f>G17+G10</f>
        <v>4289</v>
      </c>
      <c r="H9" s="77">
        <f>H17+H10</f>
        <v>9100</v>
      </c>
      <c r="K9" s="106"/>
    </row>
    <row r="10" spans="1:11" ht="18.75" customHeight="1">
      <c r="A10" s="426"/>
      <c r="B10" s="71" t="s">
        <v>124</v>
      </c>
      <c r="C10" s="423" t="s">
        <v>245</v>
      </c>
      <c r="D10" s="423"/>
      <c r="E10" s="423"/>
      <c r="F10" s="73"/>
      <c r="G10" s="74">
        <f>G11+G12+G13+G14+G15+G16</f>
        <v>585</v>
      </c>
      <c r="H10" s="79">
        <f>H11+H12+H13+H14+H15+H16</f>
        <v>1779</v>
      </c>
      <c r="J10" s="106"/>
    </row>
    <row r="11" spans="1:11" ht="17.25" customHeight="1">
      <c r="A11" s="426"/>
      <c r="B11" s="428"/>
      <c r="C11" s="71" t="s">
        <v>246</v>
      </c>
      <c r="D11" s="423" t="s">
        <v>247</v>
      </c>
      <c r="E11" s="423"/>
      <c r="F11" s="73"/>
      <c r="G11" s="81">
        <v>105</v>
      </c>
      <c r="H11" s="74">
        <v>0</v>
      </c>
    </row>
    <row r="12" spans="1:11" ht="18.75" hidden="1" customHeight="1">
      <c r="A12" s="426"/>
      <c r="B12" s="428"/>
      <c r="C12" s="71" t="s">
        <v>248</v>
      </c>
      <c r="D12" s="423" t="s">
        <v>249</v>
      </c>
      <c r="E12" s="423"/>
      <c r="F12" s="73"/>
      <c r="G12" s="74"/>
      <c r="H12" s="82"/>
    </row>
    <row r="13" spans="1:11" ht="16.5" customHeight="1">
      <c r="A13" s="426"/>
      <c r="B13" s="428"/>
      <c r="C13" s="71" t="s">
        <v>250</v>
      </c>
      <c r="D13" s="423" t="s">
        <v>251</v>
      </c>
      <c r="E13" s="423"/>
      <c r="F13" s="73"/>
      <c r="G13" s="83">
        <v>480</v>
      </c>
      <c r="H13" s="74">
        <v>1679</v>
      </c>
    </row>
    <row r="14" spans="1:11" ht="18" hidden="1" customHeight="1">
      <c r="A14" s="426"/>
      <c r="B14" s="428"/>
      <c r="C14" s="71" t="s">
        <v>252</v>
      </c>
      <c r="D14" s="423" t="s">
        <v>253</v>
      </c>
      <c r="E14" s="423"/>
      <c r="F14" s="73"/>
      <c r="G14" s="84"/>
      <c r="H14" s="84">
        <v>0</v>
      </c>
    </row>
    <row r="15" spans="1:11" ht="18.75" hidden="1" customHeight="1">
      <c r="A15" s="426"/>
      <c r="B15" s="428"/>
      <c r="C15" s="71" t="s">
        <v>254</v>
      </c>
      <c r="D15" s="423" t="s">
        <v>255</v>
      </c>
      <c r="E15" s="423"/>
      <c r="F15" s="73"/>
      <c r="G15" s="84"/>
      <c r="H15" s="84"/>
    </row>
    <row r="16" spans="1:11" ht="18.75" customHeight="1">
      <c r="A16" s="426"/>
      <c r="B16" s="428"/>
      <c r="C16" s="71" t="s">
        <v>256</v>
      </c>
      <c r="D16" s="423" t="s">
        <v>257</v>
      </c>
      <c r="E16" s="423"/>
      <c r="F16" s="73"/>
      <c r="G16" s="84"/>
      <c r="H16" s="84">
        <v>100</v>
      </c>
    </row>
    <row r="17" spans="1:10" ht="18.75" customHeight="1">
      <c r="A17" s="426"/>
      <c r="B17" s="71" t="s">
        <v>126</v>
      </c>
      <c r="C17" s="423" t="s">
        <v>258</v>
      </c>
      <c r="D17" s="423"/>
      <c r="E17" s="423"/>
      <c r="F17" s="73"/>
      <c r="G17" s="84">
        <f>G18+G19+G20+G21+G22+G23</f>
        <v>3704</v>
      </c>
      <c r="H17" s="84">
        <v>7321</v>
      </c>
      <c r="J17" s="106"/>
    </row>
    <row r="18" spans="1:10" ht="17.25" customHeight="1">
      <c r="A18" s="426"/>
      <c r="B18" s="428"/>
      <c r="C18" s="71" t="s">
        <v>259</v>
      </c>
      <c r="D18" s="423" t="s">
        <v>247</v>
      </c>
      <c r="E18" s="423"/>
      <c r="F18" s="73"/>
      <c r="G18" s="84">
        <v>1706</v>
      </c>
      <c r="H18" s="84">
        <v>5313</v>
      </c>
    </row>
    <row r="19" spans="1:10" ht="18.75" customHeight="1">
      <c r="A19" s="426"/>
      <c r="B19" s="428"/>
      <c r="C19" s="71" t="s">
        <v>260</v>
      </c>
      <c r="D19" s="423" t="s">
        <v>249</v>
      </c>
      <c r="E19" s="423"/>
      <c r="F19" s="73"/>
      <c r="G19" s="84"/>
      <c r="H19" s="84"/>
    </row>
    <row r="20" spans="1:10" ht="20.25" customHeight="1">
      <c r="A20" s="426"/>
      <c r="B20" s="428"/>
      <c r="C20" s="71" t="s">
        <v>261</v>
      </c>
      <c r="D20" s="423" t="s">
        <v>251</v>
      </c>
      <c r="E20" s="423"/>
      <c r="F20" s="73"/>
      <c r="G20" s="84">
        <v>1988</v>
      </c>
      <c r="H20" s="84">
        <v>1988</v>
      </c>
    </row>
    <row r="21" spans="1:10" ht="18.75" hidden="1" customHeight="1">
      <c r="A21" s="426"/>
      <c r="B21" s="428"/>
      <c r="C21" s="71" t="s">
        <v>262</v>
      </c>
      <c r="D21" s="423" t="s">
        <v>253</v>
      </c>
      <c r="E21" s="423"/>
      <c r="F21" s="73"/>
      <c r="G21" s="84"/>
      <c r="H21" s="84"/>
    </row>
    <row r="22" spans="1:10" ht="18" customHeight="1">
      <c r="A22" s="426"/>
      <c r="B22" s="428"/>
      <c r="C22" s="71" t="s">
        <v>263</v>
      </c>
      <c r="D22" s="423" t="s">
        <v>255</v>
      </c>
      <c r="E22" s="423"/>
      <c r="F22" s="73"/>
      <c r="G22" s="84">
        <v>10</v>
      </c>
      <c r="H22" s="84">
        <v>0</v>
      </c>
    </row>
    <row r="23" spans="1:10" ht="16.5" hidden="1" customHeight="1">
      <c r="A23" s="426"/>
      <c r="B23" s="428"/>
      <c r="C23" s="71" t="s">
        <v>264</v>
      </c>
      <c r="D23" s="423" t="s">
        <v>257</v>
      </c>
      <c r="E23" s="423"/>
      <c r="F23" s="73"/>
      <c r="G23" s="84"/>
      <c r="H23" s="84"/>
    </row>
    <row r="24" spans="1:10" ht="18.75" customHeight="1">
      <c r="A24" s="75" t="s">
        <v>204</v>
      </c>
      <c r="B24" s="422" t="s">
        <v>265</v>
      </c>
      <c r="C24" s="422"/>
      <c r="D24" s="422"/>
      <c r="E24" s="422"/>
      <c r="F24" s="76"/>
      <c r="G24" s="85">
        <f>G25+G31</f>
        <v>7998</v>
      </c>
      <c r="H24" s="85">
        <f>H25+H31</f>
        <v>5391</v>
      </c>
    </row>
    <row r="25" spans="1:10" ht="24" customHeight="1">
      <c r="A25" s="426"/>
      <c r="B25" s="71" t="s">
        <v>124</v>
      </c>
      <c r="C25" s="393" t="s">
        <v>266</v>
      </c>
      <c r="D25" s="394"/>
      <c r="E25" s="395"/>
      <c r="F25" s="73"/>
      <c r="G25" s="84">
        <f>G26+G29+G30</f>
        <v>4294</v>
      </c>
      <c r="H25" s="84">
        <f>H26+H29+H30</f>
        <v>0</v>
      </c>
    </row>
    <row r="26" spans="1:10" ht="20.25" customHeight="1">
      <c r="A26" s="426"/>
      <c r="B26" s="428"/>
      <c r="C26" s="71" t="s">
        <v>246</v>
      </c>
      <c r="D26" s="393" t="s">
        <v>267</v>
      </c>
      <c r="E26" s="395"/>
      <c r="F26" s="73"/>
      <c r="G26" s="84">
        <f>G27+G28</f>
        <v>4294</v>
      </c>
      <c r="H26" s="84">
        <f>H27+H28</f>
        <v>0</v>
      </c>
    </row>
    <row r="27" spans="1:10" ht="20.25" customHeight="1">
      <c r="A27" s="426"/>
      <c r="B27" s="428"/>
      <c r="C27" s="428"/>
      <c r="D27" s="86" t="s">
        <v>268</v>
      </c>
      <c r="E27" s="87" t="s">
        <v>269</v>
      </c>
      <c r="F27" s="88"/>
      <c r="G27" s="84">
        <f>585+3709</f>
        <v>4294</v>
      </c>
      <c r="H27" s="84">
        <v>0</v>
      </c>
    </row>
    <row r="28" spans="1:10" ht="20.25" hidden="1" customHeight="1">
      <c r="A28" s="426"/>
      <c r="B28" s="428"/>
      <c r="C28" s="428"/>
      <c r="D28" s="80" t="s">
        <v>270</v>
      </c>
      <c r="E28" s="78" t="s">
        <v>271</v>
      </c>
      <c r="F28" s="73"/>
      <c r="G28" s="84">
        <v>0</v>
      </c>
      <c r="H28" s="84">
        <v>0</v>
      </c>
    </row>
    <row r="29" spans="1:10" hidden="1">
      <c r="A29" s="426"/>
      <c r="B29" s="428"/>
      <c r="C29" s="78" t="s">
        <v>248</v>
      </c>
      <c r="D29" s="423" t="s">
        <v>272</v>
      </c>
      <c r="E29" s="423"/>
      <c r="F29" s="73"/>
      <c r="G29" s="84"/>
      <c r="H29" s="84">
        <v>0</v>
      </c>
    </row>
    <row r="30" spans="1:10" ht="20.25" hidden="1" customHeight="1">
      <c r="A30" s="426"/>
      <c r="B30" s="428"/>
      <c r="C30" s="78" t="s">
        <v>250</v>
      </c>
      <c r="D30" s="423" t="s">
        <v>273</v>
      </c>
      <c r="E30" s="423"/>
      <c r="F30" s="73"/>
      <c r="G30" s="84">
        <v>0</v>
      </c>
      <c r="H30" s="84">
        <v>0</v>
      </c>
    </row>
    <row r="31" spans="1:10" ht="24" customHeight="1">
      <c r="A31" s="426"/>
      <c r="B31" s="71" t="s">
        <v>126</v>
      </c>
      <c r="C31" s="393" t="s">
        <v>243</v>
      </c>
      <c r="D31" s="394"/>
      <c r="E31" s="395"/>
      <c r="F31" s="73"/>
      <c r="G31" s="84">
        <f>G32+G35+G36</f>
        <v>3704</v>
      </c>
      <c r="H31" s="84">
        <f>H32+H35+H36</f>
        <v>5391</v>
      </c>
    </row>
    <row r="32" spans="1:10" ht="17.100000000000001" customHeight="1">
      <c r="A32" s="426"/>
      <c r="B32" s="428"/>
      <c r="C32" s="78" t="s">
        <v>259</v>
      </c>
      <c r="D32" s="423" t="s">
        <v>267</v>
      </c>
      <c r="E32" s="423"/>
      <c r="F32" s="73"/>
      <c r="G32" s="84">
        <f>G33+G34</f>
        <v>1613</v>
      </c>
      <c r="H32" s="84">
        <f>H33+H34</f>
        <v>5091</v>
      </c>
    </row>
    <row r="33" spans="1:10" ht="20.25" customHeight="1">
      <c r="A33" s="426"/>
      <c r="B33" s="428"/>
      <c r="C33" s="428"/>
      <c r="D33" s="86" t="s">
        <v>274</v>
      </c>
      <c r="E33" s="87" t="s">
        <v>269</v>
      </c>
      <c r="F33" s="88"/>
      <c r="G33" s="84">
        <f>1613</f>
        <v>1613</v>
      </c>
      <c r="H33" s="84">
        <v>5091</v>
      </c>
    </row>
    <row r="34" spans="1:10" ht="20.25" hidden="1" customHeight="1">
      <c r="A34" s="426"/>
      <c r="B34" s="428"/>
      <c r="C34" s="428"/>
      <c r="D34" s="80" t="s">
        <v>275</v>
      </c>
      <c r="E34" s="78" t="s">
        <v>271</v>
      </c>
      <c r="F34" s="73"/>
      <c r="G34" s="84"/>
      <c r="H34" s="84">
        <v>0</v>
      </c>
    </row>
    <row r="35" spans="1:10" ht="17.100000000000001" customHeight="1">
      <c r="A35" s="426"/>
      <c r="B35" s="428"/>
      <c r="C35" s="78" t="s">
        <v>260</v>
      </c>
      <c r="D35" s="423" t="s">
        <v>272</v>
      </c>
      <c r="E35" s="423"/>
      <c r="F35" s="73"/>
      <c r="G35" s="84">
        <v>2091</v>
      </c>
      <c r="H35" s="84">
        <v>300</v>
      </c>
      <c r="J35" s="106"/>
    </row>
    <row r="36" spans="1:10">
      <c r="A36" s="427"/>
      <c r="B36" s="409"/>
      <c r="C36" s="89" t="s">
        <v>261</v>
      </c>
      <c r="D36" s="429" t="s">
        <v>273</v>
      </c>
      <c r="E36" s="429"/>
      <c r="F36" s="90"/>
      <c r="G36" s="84">
        <v>0</v>
      </c>
      <c r="H36" s="91"/>
    </row>
    <row r="37" spans="1:10" ht="28.5" customHeight="1">
      <c r="A37" s="68" t="s">
        <v>206</v>
      </c>
      <c r="B37" s="430" t="s">
        <v>276</v>
      </c>
      <c r="C37" s="431"/>
      <c r="D37" s="431"/>
      <c r="E37" s="432"/>
      <c r="F37" s="92"/>
      <c r="G37" s="93">
        <f>G6+G9-G24</f>
        <v>0</v>
      </c>
      <c r="H37" s="93">
        <f>H6+H9-H24</f>
        <v>3709</v>
      </c>
    </row>
    <row r="38" spans="1:10" ht="17.25" hidden="1" customHeight="1">
      <c r="A38" s="94"/>
      <c r="B38" s="433"/>
      <c r="C38" s="433"/>
      <c r="D38" s="433"/>
      <c r="E38" s="433"/>
      <c r="F38" s="95"/>
      <c r="G38" s="84">
        <f>G7+G10-G25</f>
        <v>-1930</v>
      </c>
      <c r="H38" s="96"/>
    </row>
    <row r="39" spans="1:10" ht="21.75" hidden="1" customHeight="1">
      <c r="A39" s="50"/>
      <c r="B39" s="50"/>
      <c r="C39" s="50"/>
      <c r="D39" s="50"/>
      <c r="E39" s="50"/>
      <c r="F39" s="35"/>
      <c r="G39" s="84">
        <f>G8+G11-G26</f>
        <v>-2259</v>
      </c>
      <c r="H39" s="97"/>
    </row>
    <row r="40" spans="1:10" ht="24" customHeight="1">
      <c r="A40" s="424"/>
      <c r="B40" s="71" t="s">
        <v>124</v>
      </c>
      <c r="C40" s="419" t="s">
        <v>242</v>
      </c>
      <c r="D40" s="420"/>
      <c r="E40" s="421"/>
      <c r="F40" s="73"/>
      <c r="G40" s="84">
        <f>G7+G10-G25</f>
        <v>-1930</v>
      </c>
      <c r="H40" s="84">
        <v>1779</v>
      </c>
    </row>
    <row r="41" spans="1:10" ht="24" customHeight="1">
      <c r="A41" s="425"/>
      <c r="B41" s="71" t="s">
        <v>126</v>
      </c>
      <c r="C41" s="419" t="s">
        <v>243</v>
      </c>
      <c r="D41" s="420"/>
      <c r="E41" s="421"/>
      <c r="F41" s="73"/>
      <c r="G41" s="84">
        <f>G8+G17-G31</f>
        <v>1930</v>
      </c>
      <c r="H41" s="84">
        <v>1930</v>
      </c>
    </row>
    <row r="42" spans="1:10" ht="12" customHeight="1">
      <c r="A42" s="98"/>
      <c r="B42" s="99"/>
      <c r="C42" s="100"/>
      <c r="D42" s="100"/>
      <c r="E42" s="100"/>
      <c r="F42" s="101"/>
      <c r="G42" s="97"/>
      <c r="H42" s="97"/>
    </row>
    <row r="43" spans="1:10" ht="15" customHeight="1">
      <c r="A43" s="274" t="str">
        <f>aktīvs!A29</f>
        <v>Latvijas Neredzīgo biedrības Centrālās valdes priekšsēdētājs Kaspars Biezais</v>
      </c>
      <c r="B43" s="50"/>
      <c r="C43" s="102"/>
      <c r="D43" s="53"/>
      <c r="E43" s="53"/>
      <c r="F43" s="103"/>
      <c r="G43" s="99"/>
      <c r="H43" s="104"/>
    </row>
    <row r="44" spans="1:10" ht="12" customHeight="1">
      <c r="A44" s="274"/>
      <c r="F44" s="52"/>
      <c r="G44" s="105"/>
      <c r="H44" s="52" t="s">
        <v>239</v>
      </c>
    </row>
    <row r="45" spans="1:10" ht="15" customHeight="1">
      <c r="A45" s="274" t="str">
        <f>aktīvs!A31</f>
        <v>Latvijas Neredzīgo biedrības galvenā grāmatvede Ļubova Urbanoviča</v>
      </c>
      <c r="B45" s="50"/>
      <c r="C45" s="102"/>
      <c r="D45" s="53"/>
      <c r="E45" s="53"/>
      <c r="F45" s="103"/>
      <c r="G45" s="99"/>
      <c r="H45" s="104"/>
    </row>
    <row r="46" spans="1:10" ht="12" customHeight="1">
      <c r="F46" s="52"/>
      <c r="G46" s="105"/>
      <c r="H46" s="52" t="s">
        <v>239</v>
      </c>
    </row>
    <row r="47" spans="1:10" ht="12" customHeight="1">
      <c r="A47" s="5" t="str">
        <f>aktīvs!A33</f>
        <v>2025.gada ___.______________________</v>
      </c>
    </row>
    <row r="48" spans="1:10" ht="13.5" customHeight="1">
      <c r="A48" s="375">
        <v>7</v>
      </c>
      <c r="B48" s="375"/>
      <c r="C48" s="375"/>
      <c r="D48" s="375"/>
      <c r="E48" s="375"/>
      <c r="F48" s="375"/>
      <c r="G48" s="375"/>
      <c r="H48" s="375"/>
    </row>
  </sheetData>
  <mergeCells count="47">
    <mergeCell ref="C41:E41"/>
    <mergeCell ref="A48:H48"/>
    <mergeCell ref="A7:A8"/>
    <mergeCell ref="A10:A23"/>
    <mergeCell ref="A25:A36"/>
    <mergeCell ref="A40:A41"/>
    <mergeCell ref="B11:B16"/>
    <mergeCell ref="B18:B23"/>
    <mergeCell ref="B26:B30"/>
    <mergeCell ref="B32:B36"/>
    <mergeCell ref="C27:C28"/>
    <mergeCell ref="C33:C34"/>
    <mergeCell ref="D35:E35"/>
    <mergeCell ref="D36:E36"/>
    <mergeCell ref="B37:E37"/>
    <mergeCell ref="B38:E38"/>
    <mergeCell ref="C40:E40"/>
    <mergeCell ref="D26:E26"/>
    <mergeCell ref="D29:E29"/>
    <mergeCell ref="D30:E30"/>
    <mergeCell ref="C31:E31"/>
    <mergeCell ref="D32:E32"/>
    <mergeCell ref="D21:E21"/>
    <mergeCell ref="D22:E22"/>
    <mergeCell ref="D23:E23"/>
    <mergeCell ref="B24:E24"/>
    <mergeCell ref="C25:E25"/>
    <mergeCell ref="D16:E16"/>
    <mergeCell ref="C17:E17"/>
    <mergeCell ref="D18:E18"/>
    <mergeCell ref="D19:E19"/>
    <mergeCell ref="D20:E20"/>
    <mergeCell ref="D11:E11"/>
    <mergeCell ref="D12:E12"/>
    <mergeCell ref="D13:E13"/>
    <mergeCell ref="D14:E14"/>
    <mergeCell ref="D15:E15"/>
    <mergeCell ref="B6:E6"/>
    <mergeCell ref="C7:E7"/>
    <mergeCell ref="C8:E8"/>
    <mergeCell ref="B9:E9"/>
    <mergeCell ref="C10:E10"/>
    <mergeCell ref="A1:H1"/>
    <mergeCell ref="A2:H2"/>
    <mergeCell ref="A3:H3"/>
    <mergeCell ref="A4:H4"/>
    <mergeCell ref="B5:E5"/>
  </mergeCells>
  <pageMargins left="0.75" right="0.75" top="1" bottom="1" header="0.5" footer="0.5"/>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AG36"/>
  <sheetViews>
    <sheetView view="pageBreakPreview" topLeftCell="A31" zoomScaleNormal="100" workbookViewId="0">
      <selection activeCell="G43" sqref="G43"/>
    </sheetView>
  </sheetViews>
  <sheetFormatPr defaultColWidth="9.140625" defaultRowHeight="12.75"/>
  <cols>
    <col min="1" max="1" width="4.140625" style="1" customWidth="1"/>
    <col min="2" max="5" width="9.140625" style="1"/>
    <col min="6" max="6" width="12.140625" style="54" customWidth="1"/>
    <col min="7" max="7" width="9.140625" style="1"/>
    <col min="8" max="8" width="11.5703125" style="54"/>
    <col min="9" max="9" width="9.140625" style="1"/>
    <col min="10" max="10" width="11.42578125" style="54" customWidth="1"/>
    <col min="11" max="31" width="8" style="1" hidden="1" customWidth="1"/>
    <col min="32" max="33" width="9.140625" style="1" hidden="1" customWidth="1"/>
    <col min="34" max="16384" width="9.140625" style="1"/>
  </cols>
  <sheetData>
    <row r="1" spans="1:31">
      <c r="A1" s="313" t="str">
        <f>saturs!A1</f>
        <v>Latvijas Neredzīgo biedrība, reģ. Nr.40008004000, Braila iela 3, Rīga Gada pārskats 2024</v>
      </c>
      <c r="B1" s="313"/>
      <c r="C1" s="313"/>
      <c r="D1" s="313"/>
      <c r="E1" s="313"/>
      <c r="F1" s="434"/>
      <c r="G1" s="313"/>
      <c r="H1" s="434"/>
      <c r="I1" s="313"/>
      <c r="J1" s="434"/>
      <c r="K1" s="313" t="str">
        <f>CONCATENATE([1]Titullapa!N36," годовой отчёт за ",[1]Titullapa!O44," год")</f>
        <v>ООО "RAI годовой отчёт за 2021 год</v>
      </c>
      <c r="L1" s="313"/>
      <c r="M1" s="313"/>
      <c r="N1" s="313"/>
      <c r="O1" s="313"/>
      <c r="P1" s="313"/>
      <c r="Q1" s="313"/>
      <c r="R1" s="313"/>
      <c r="S1" s="313"/>
      <c r="T1" s="313"/>
      <c r="U1" s="313" t="str">
        <f>CONCATENATE([1]Titullapa!X36," annual report for year ",[1]Titullapa!Y44)</f>
        <v>RAI SIA annual report for year 2021</v>
      </c>
      <c r="V1" s="313"/>
      <c r="W1" s="313"/>
      <c r="X1" s="313"/>
      <c r="Y1" s="313"/>
      <c r="Z1" s="313"/>
      <c r="AA1" s="313"/>
      <c r="AB1" s="313"/>
      <c r="AC1" s="313"/>
      <c r="AD1" s="313"/>
    </row>
    <row r="3" spans="1:31">
      <c r="A3" s="315" t="s">
        <v>277</v>
      </c>
      <c r="B3" s="315"/>
      <c r="C3" s="315"/>
      <c r="D3" s="315"/>
      <c r="E3" s="315"/>
      <c r="F3" s="435"/>
      <c r="G3" s="315"/>
      <c r="H3" s="435"/>
      <c r="I3" s="315"/>
      <c r="J3" s="435"/>
      <c r="K3" s="436" t="s">
        <v>7</v>
      </c>
      <c r="L3" s="436"/>
      <c r="M3" s="436"/>
      <c r="N3" s="436"/>
      <c r="O3" s="436"/>
      <c r="P3" s="436"/>
      <c r="Q3" s="436"/>
      <c r="R3" s="436"/>
      <c r="S3" s="436"/>
      <c r="T3" s="436"/>
      <c r="U3" s="315" t="s">
        <v>8</v>
      </c>
      <c r="V3" s="315"/>
      <c r="W3" s="315"/>
      <c r="X3" s="315"/>
      <c r="Y3" s="315"/>
      <c r="Z3" s="315"/>
      <c r="AA3" s="315"/>
      <c r="AB3" s="315"/>
      <c r="AC3" s="315"/>
      <c r="AD3" s="315"/>
      <c r="AE3" s="315"/>
    </row>
    <row r="5" spans="1:31">
      <c r="A5" s="55" t="s">
        <v>278</v>
      </c>
      <c r="B5" s="55"/>
      <c r="K5" s="437" t="s">
        <v>279</v>
      </c>
      <c r="L5" s="437"/>
      <c r="M5" s="437"/>
      <c r="N5" s="437"/>
      <c r="O5" s="4"/>
      <c r="P5" s="4"/>
      <c r="Q5" s="4"/>
      <c r="R5" s="4"/>
      <c r="S5" s="1">
        <v>3</v>
      </c>
      <c r="T5" s="64">
        <v>3</v>
      </c>
      <c r="U5" s="55" t="s">
        <v>280</v>
      </c>
      <c r="V5" s="55"/>
      <c r="AD5" s="55">
        <v>3</v>
      </c>
    </row>
    <row r="6" spans="1:31">
      <c r="A6" s="55"/>
      <c r="B6" s="55"/>
      <c r="T6" s="54"/>
      <c r="U6" s="55"/>
      <c r="V6" s="55"/>
      <c r="AD6" s="55"/>
    </row>
    <row r="7" spans="1:31" ht="27" customHeight="1">
      <c r="A7" s="438" t="s">
        <v>281</v>
      </c>
      <c r="B7" s="438"/>
      <c r="C7" s="438"/>
      <c r="D7" s="438"/>
      <c r="E7" s="438"/>
      <c r="F7" s="439"/>
      <c r="G7" s="438"/>
      <c r="H7" s="439"/>
      <c r="I7" s="438"/>
      <c r="J7" s="439"/>
      <c r="K7" s="440" t="s">
        <v>13</v>
      </c>
      <c r="L7" s="440"/>
      <c r="M7" s="440"/>
      <c r="N7" s="440"/>
      <c r="O7" s="440"/>
      <c r="P7" s="4"/>
      <c r="Q7" s="4"/>
      <c r="R7" s="4"/>
      <c r="S7" s="1">
        <v>4</v>
      </c>
      <c r="T7" s="64">
        <v>4</v>
      </c>
      <c r="U7" s="55" t="s">
        <v>14</v>
      </c>
      <c r="V7" s="55"/>
      <c r="AD7" s="55">
        <v>4</v>
      </c>
    </row>
    <row r="8" spans="1:31">
      <c r="A8" s="55"/>
      <c r="B8" s="55"/>
      <c r="T8" s="54"/>
      <c r="U8" s="55"/>
      <c r="V8" s="55"/>
      <c r="AD8" s="55"/>
    </row>
    <row r="9" spans="1:31">
      <c r="A9" s="56" t="s">
        <v>282</v>
      </c>
      <c r="B9" s="55"/>
      <c r="K9" s="437" t="s">
        <v>16</v>
      </c>
      <c r="L9" s="437"/>
      <c r="M9" s="437"/>
      <c r="N9" s="437"/>
      <c r="O9" s="4"/>
      <c r="P9" s="4"/>
      <c r="Q9" s="4"/>
      <c r="R9" s="4"/>
      <c r="S9" s="1">
        <v>5</v>
      </c>
      <c r="T9" s="64">
        <v>5</v>
      </c>
      <c r="U9" s="55" t="s">
        <v>17</v>
      </c>
      <c r="V9" s="55"/>
      <c r="AD9" s="55">
        <v>5</v>
      </c>
    </row>
    <row r="10" spans="1:31">
      <c r="A10" s="55"/>
      <c r="B10" s="55"/>
      <c r="T10" s="54"/>
      <c r="U10" s="55"/>
      <c r="V10" s="55"/>
      <c r="AD10" s="55"/>
    </row>
    <row r="11" spans="1:31" ht="40.5" customHeight="1">
      <c r="A11" s="441" t="s">
        <v>283</v>
      </c>
      <c r="B11" s="441"/>
      <c r="C11" s="441"/>
      <c r="D11" s="441"/>
      <c r="E11" s="441"/>
      <c r="F11" s="442"/>
      <c r="G11" s="441"/>
      <c r="H11" s="442"/>
      <c r="I11" s="441"/>
      <c r="J11" s="442"/>
      <c r="K11" s="437" t="s">
        <v>19</v>
      </c>
      <c r="L11" s="437"/>
      <c r="M11" s="437"/>
      <c r="N11" s="437"/>
      <c r="O11" s="4"/>
      <c r="P11" s="4"/>
      <c r="Q11" s="4"/>
      <c r="R11" s="4"/>
      <c r="S11" s="1">
        <v>6</v>
      </c>
      <c r="T11" s="64">
        <v>6</v>
      </c>
      <c r="U11" s="55" t="s">
        <v>20</v>
      </c>
      <c r="V11" s="55"/>
      <c r="AD11" s="55">
        <v>6</v>
      </c>
    </row>
    <row r="12" spans="1:31">
      <c r="A12" s="55"/>
      <c r="B12" s="55"/>
      <c r="T12" s="54"/>
      <c r="U12" s="55"/>
      <c r="V12" s="55"/>
      <c r="AD12" s="55"/>
    </row>
    <row r="13" spans="1:31">
      <c r="A13" s="59" t="s">
        <v>284</v>
      </c>
      <c r="B13" s="55"/>
      <c r="K13" s="440" t="s">
        <v>285</v>
      </c>
      <c r="L13" s="440"/>
      <c r="M13" s="440"/>
      <c r="N13" s="440"/>
      <c r="O13" s="440"/>
      <c r="P13" s="440"/>
      <c r="Q13" s="4"/>
      <c r="R13" s="4"/>
      <c r="T13" s="64">
        <v>8</v>
      </c>
      <c r="U13" s="55" t="s">
        <v>286</v>
      </c>
      <c r="V13" s="55"/>
      <c r="AD13" s="55">
        <v>8</v>
      </c>
    </row>
    <row r="14" spans="1:31">
      <c r="A14" s="55"/>
      <c r="B14" s="55"/>
      <c r="T14" s="54"/>
      <c r="U14" s="55"/>
      <c r="V14" s="55"/>
      <c r="AD14" s="55"/>
    </row>
    <row r="15" spans="1:31" ht="12.75" customHeight="1">
      <c r="A15" s="55"/>
      <c r="B15" s="443" t="s">
        <v>287</v>
      </c>
      <c r="C15" s="443"/>
      <c r="D15" s="443"/>
      <c r="E15" s="443"/>
      <c r="F15" s="444"/>
      <c r="G15" s="443"/>
      <c r="H15" s="444"/>
      <c r="I15" s="443"/>
      <c r="J15" s="444"/>
      <c r="K15" s="445" t="s">
        <v>22</v>
      </c>
      <c r="L15" s="445"/>
      <c r="M15" s="445"/>
      <c r="N15" s="445"/>
      <c r="O15" s="445"/>
      <c r="P15" s="445"/>
      <c r="Q15" s="445"/>
      <c r="R15" s="445"/>
      <c r="S15" s="1">
        <v>8</v>
      </c>
      <c r="T15" s="64">
        <v>8</v>
      </c>
      <c r="U15" s="55" t="s">
        <v>23</v>
      </c>
      <c r="V15" s="55"/>
      <c r="AD15" s="55">
        <v>9</v>
      </c>
    </row>
    <row r="16" spans="1:31" ht="12.75" customHeight="1">
      <c r="A16" s="55"/>
      <c r="B16" s="443" t="s">
        <v>288</v>
      </c>
      <c r="C16" s="443"/>
      <c r="D16" s="443"/>
      <c r="E16" s="443"/>
      <c r="F16" s="444"/>
      <c r="G16" s="443"/>
      <c r="H16" s="444"/>
      <c r="I16" s="443"/>
      <c r="J16" s="444"/>
      <c r="K16" s="63"/>
      <c r="L16" s="63"/>
      <c r="M16" s="63"/>
      <c r="N16" s="63"/>
      <c r="O16" s="63"/>
      <c r="P16" s="63"/>
      <c r="Q16" s="63"/>
      <c r="R16" s="63"/>
      <c r="T16" s="64"/>
      <c r="U16" s="55"/>
      <c r="V16" s="55"/>
      <c r="AD16" s="55"/>
    </row>
    <row r="17" spans="1:30" ht="12.75" customHeight="1">
      <c r="A17" s="55"/>
      <c r="B17" s="443" t="s">
        <v>289</v>
      </c>
      <c r="C17" s="443"/>
      <c r="D17" s="443"/>
      <c r="E17" s="443"/>
      <c r="F17" s="444"/>
      <c r="G17" s="443"/>
      <c r="H17" s="444"/>
      <c r="I17" s="443"/>
      <c r="J17" s="444"/>
      <c r="K17" s="63"/>
      <c r="L17" s="63"/>
      <c r="M17" s="63"/>
      <c r="N17" s="63"/>
      <c r="O17" s="63"/>
      <c r="P17" s="63"/>
      <c r="Q17" s="63"/>
      <c r="R17" s="63"/>
      <c r="T17" s="64"/>
      <c r="U17" s="55"/>
      <c r="V17" s="55"/>
      <c r="AD17" s="55"/>
    </row>
    <row r="18" spans="1:30" ht="12.75" customHeight="1">
      <c r="A18" s="55"/>
      <c r="B18" s="443" t="s">
        <v>290</v>
      </c>
      <c r="C18" s="443"/>
      <c r="D18" s="443"/>
      <c r="E18" s="443"/>
      <c r="F18" s="444"/>
      <c r="G18" s="443"/>
      <c r="H18" s="444"/>
      <c r="I18" s="443"/>
      <c r="J18" s="444"/>
      <c r="K18" s="63"/>
      <c r="L18" s="63"/>
      <c r="M18" s="63"/>
      <c r="N18" s="63"/>
      <c r="O18" s="63"/>
      <c r="P18" s="63"/>
      <c r="Q18" s="63"/>
      <c r="R18" s="63"/>
      <c r="T18" s="64"/>
      <c r="U18" s="55"/>
      <c r="V18" s="55"/>
      <c r="AD18" s="55"/>
    </row>
    <row r="19" spans="1:30" ht="36" customHeight="1">
      <c r="A19" s="55"/>
      <c r="B19" s="438" t="s">
        <v>291</v>
      </c>
      <c r="C19" s="438"/>
      <c r="D19" s="438"/>
      <c r="E19" s="438"/>
      <c r="F19" s="439"/>
      <c r="G19" s="438"/>
      <c r="H19" s="439"/>
      <c r="I19" s="438"/>
      <c r="J19" s="439"/>
      <c r="T19" s="54"/>
      <c r="U19" s="55"/>
      <c r="V19" s="55"/>
      <c r="AD19" s="55"/>
    </row>
    <row r="20" spans="1:30" ht="27" customHeight="1">
      <c r="A20" s="55"/>
      <c r="B20" s="441" t="s">
        <v>292</v>
      </c>
      <c r="C20" s="441"/>
      <c r="D20" s="441"/>
      <c r="E20" s="441"/>
      <c r="F20" s="442"/>
      <c r="G20" s="441"/>
      <c r="H20" s="442"/>
      <c r="I20" s="441"/>
      <c r="J20" s="442"/>
      <c r="T20" s="54"/>
      <c r="U20" s="55"/>
      <c r="V20" s="55"/>
      <c r="AD20" s="55"/>
    </row>
    <row r="21" spans="1:30">
      <c r="A21" s="55"/>
      <c r="B21" s="438" t="s">
        <v>293</v>
      </c>
      <c r="C21" s="438"/>
      <c r="D21" s="438"/>
      <c r="E21" s="438"/>
      <c r="F21" s="439"/>
      <c r="G21" s="438"/>
      <c r="H21" s="439"/>
      <c r="I21" s="438"/>
      <c r="J21" s="439"/>
      <c r="T21" s="54"/>
      <c r="U21" s="55"/>
      <c r="V21" s="55"/>
      <c r="AD21" s="55"/>
    </row>
    <row r="22" spans="1:30">
      <c r="A22" s="55"/>
      <c r="B22" s="60"/>
      <c r="C22" s="60"/>
      <c r="D22" s="60"/>
      <c r="E22" s="60"/>
      <c r="F22" s="61"/>
      <c r="G22" s="60"/>
      <c r="H22" s="61"/>
      <c r="I22" s="60"/>
      <c r="J22" s="61"/>
      <c r="T22" s="54"/>
      <c r="U22" s="55"/>
      <c r="V22" s="55"/>
      <c r="AD22" s="55"/>
    </row>
    <row r="23" spans="1:30" ht="50.25" customHeight="1">
      <c r="A23" s="441" t="s">
        <v>294</v>
      </c>
      <c r="B23" s="441"/>
      <c r="C23" s="441"/>
      <c r="D23" s="441"/>
      <c r="E23" s="441"/>
      <c r="F23" s="442"/>
      <c r="G23" s="441"/>
      <c r="H23" s="442"/>
      <c r="I23" s="441"/>
      <c r="J23" s="442"/>
      <c r="T23" s="54"/>
      <c r="U23" s="55"/>
      <c r="V23" s="55"/>
      <c r="AD23" s="55"/>
    </row>
    <row r="24" spans="1:30" ht="26.25" customHeight="1">
      <c r="A24" s="441" t="s">
        <v>295</v>
      </c>
      <c r="B24" s="441"/>
      <c r="C24" s="441"/>
      <c r="D24" s="441"/>
      <c r="E24" s="441"/>
      <c r="F24" s="442"/>
      <c r="G24" s="441"/>
      <c r="H24" s="442"/>
      <c r="I24" s="441"/>
      <c r="J24" s="442"/>
      <c r="K24" s="440"/>
      <c r="L24" s="440"/>
      <c r="M24" s="440"/>
      <c r="N24" s="440"/>
      <c r="O24" s="440"/>
      <c r="P24" s="4"/>
      <c r="Q24" s="4"/>
      <c r="R24" s="4"/>
      <c r="T24" s="65"/>
      <c r="U24" s="55"/>
      <c r="V24" s="55"/>
      <c r="AD24" s="66"/>
    </row>
    <row r="25" spans="1:30">
      <c r="A25" s="446" t="s">
        <v>296</v>
      </c>
      <c r="B25" s="446"/>
      <c r="C25" s="446"/>
      <c r="D25" s="446"/>
      <c r="E25" s="446"/>
      <c r="F25" s="447"/>
      <c r="G25" s="446"/>
      <c r="H25" s="447"/>
      <c r="I25" s="446"/>
      <c r="J25" s="447"/>
      <c r="K25" s="62"/>
      <c r="L25" s="62"/>
      <c r="M25" s="62"/>
      <c r="N25" s="62"/>
      <c r="O25" s="62"/>
      <c r="P25" s="4"/>
      <c r="Q25" s="4"/>
      <c r="R25" s="4"/>
      <c r="T25" s="65"/>
      <c r="U25" s="55"/>
      <c r="V25" s="55"/>
      <c r="AD25" s="66"/>
    </row>
    <row r="26" spans="1:30" ht="25.5" customHeight="1">
      <c r="A26" s="441" t="s">
        <v>297</v>
      </c>
      <c r="B26" s="441"/>
      <c r="C26" s="441"/>
      <c r="D26" s="441"/>
      <c r="E26" s="441"/>
      <c r="F26" s="442"/>
      <c r="G26" s="441"/>
      <c r="H26" s="442"/>
      <c r="I26" s="441"/>
      <c r="J26" s="442"/>
      <c r="K26" s="62"/>
      <c r="L26" s="62"/>
      <c r="M26" s="62"/>
      <c r="N26" s="62"/>
      <c r="O26" s="62"/>
      <c r="P26" s="4"/>
      <c r="Q26" s="4"/>
      <c r="R26" s="4"/>
      <c r="T26" s="65"/>
      <c r="U26" s="55"/>
      <c r="V26" s="55"/>
      <c r="AD26" s="66"/>
    </row>
    <row r="27" spans="1:30" ht="24.75" customHeight="1">
      <c r="A27" s="441" t="s">
        <v>298</v>
      </c>
      <c r="B27" s="441"/>
      <c r="C27" s="441"/>
      <c r="D27" s="441"/>
      <c r="E27" s="441"/>
      <c r="F27" s="442"/>
      <c r="G27" s="441"/>
      <c r="H27" s="442"/>
      <c r="I27" s="441"/>
      <c r="J27" s="442"/>
      <c r="K27" s="62"/>
      <c r="L27" s="62"/>
      <c r="M27" s="62"/>
      <c r="N27" s="62"/>
      <c r="O27" s="62"/>
      <c r="P27" s="4"/>
      <c r="Q27" s="4"/>
      <c r="R27" s="4"/>
      <c r="T27" s="65"/>
      <c r="U27" s="55"/>
      <c r="V27" s="55"/>
      <c r="AD27" s="66"/>
    </row>
    <row r="28" spans="1:30" ht="26.25" customHeight="1">
      <c r="A28" s="441" t="s">
        <v>299</v>
      </c>
      <c r="B28" s="441"/>
      <c r="C28" s="441"/>
      <c r="D28" s="441"/>
      <c r="E28" s="441"/>
      <c r="F28" s="442"/>
      <c r="G28" s="441"/>
      <c r="H28" s="442"/>
      <c r="I28" s="441"/>
      <c r="J28" s="442"/>
      <c r="K28" s="62"/>
      <c r="L28" s="62"/>
      <c r="M28" s="62"/>
      <c r="N28" s="62"/>
      <c r="O28" s="62"/>
      <c r="P28" s="4"/>
      <c r="Q28" s="4"/>
      <c r="R28" s="4"/>
      <c r="T28" s="65"/>
      <c r="U28" s="55"/>
      <c r="V28" s="55"/>
      <c r="AD28" s="66"/>
    </row>
    <row r="29" spans="1:30" ht="25.5" customHeight="1">
      <c r="A29" s="441" t="s">
        <v>300</v>
      </c>
      <c r="B29" s="441"/>
      <c r="C29" s="441"/>
      <c r="D29" s="441"/>
      <c r="E29" s="441"/>
      <c r="F29" s="442"/>
      <c r="G29" s="441"/>
      <c r="H29" s="442"/>
      <c r="I29" s="441"/>
      <c r="J29" s="442"/>
      <c r="T29" s="54"/>
      <c r="U29" s="55"/>
      <c r="V29" s="55"/>
      <c r="AD29" s="55"/>
    </row>
    <row r="30" spans="1:30" ht="25.5" customHeight="1">
      <c r="A30" s="441" t="s">
        <v>301</v>
      </c>
      <c r="B30" s="441"/>
      <c r="C30" s="441"/>
      <c r="D30" s="441"/>
      <c r="E30" s="441"/>
      <c r="F30" s="442"/>
      <c r="G30" s="441"/>
      <c r="H30" s="442"/>
      <c r="I30" s="441"/>
      <c r="J30" s="442"/>
      <c r="T30" s="54"/>
      <c r="U30" s="55"/>
      <c r="V30" s="55"/>
      <c r="AD30" s="55"/>
    </row>
    <row r="31" spans="1:30">
      <c r="A31" s="441" t="s">
        <v>302</v>
      </c>
      <c r="B31" s="441"/>
      <c r="C31" s="441"/>
      <c r="D31" s="441"/>
      <c r="E31" s="441"/>
      <c r="F31" s="442"/>
      <c r="G31" s="441"/>
      <c r="H31" s="442"/>
      <c r="I31" s="441"/>
      <c r="J31" s="442"/>
      <c r="K31" s="440"/>
      <c r="L31" s="440"/>
      <c r="M31" s="440"/>
      <c r="N31" s="440"/>
      <c r="O31" s="440"/>
      <c r="P31" s="440"/>
      <c r="Q31" s="4"/>
      <c r="R31" s="4"/>
      <c r="T31" s="65"/>
      <c r="U31" s="55"/>
      <c r="V31" s="55"/>
      <c r="AD31" s="66"/>
    </row>
    <row r="32" spans="1:30">
      <c r="A32" s="56"/>
      <c r="B32" s="1" t="s">
        <v>303</v>
      </c>
    </row>
    <row r="33" spans="1:10">
      <c r="A33" s="56"/>
      <c r="B33" s="1" t="s">
        <v>304</v>
      </c>
    </row>
    <row r="34" spans="1:10" ht="37.5" customHeight="1">
      <c r="A34" s="56"/>
      <c r="B34" s="441" t="s">
        <v>305</v>
      </c>
      <c r="C34" s="441"/>
      <c r="D34" s="441"/>
      <c r="E34" s="441"/>
      <c r="F34" s="442"/>
      <c r="G34" s="441"/>
      <c r="H34" s="442"/>
      <c r="I34" s="441"/>
      <c r="J34" s="442"/>
    </row>
    <row r="35" spans="1:10" ht="37.5" customHeight="1">
      <c r="A35" s="56"/>
      <c r="B35" s="57"/>
      <c r="C35" s="57"/>
      <c r="D35" s="57"/>
      <c r="E35" s="57"/>
      <c r="F35" s="58"/>
      <c r="G35" s="57"/>
      <c r="H35" s="58"/>
      <c r="I35" s="57"/>
      <c r="J35" s="58"/>
    </row>
    <row r="36" spans="1:10">
      <c r="A36" s="448">
        <v>8</v>
      </c>
      <c r="B36" s="448"/>
      <c r="C36" s="448"/>
      <c r="D36" s="448"/>
      <c r="E36" s="448"/>
      <c r="F36" s="449"/>
      <c r="G36" s="448"/>
      <c r="H36" s="449"/>
      <c r="I36" s="448"/>
      <c r="J36" s="449"/>
    </row>
  </sheetData>
  <mergeCells count="34">
    <mergeCell ref="B34:J34"/>
    <mergeCell ref="A36:J36"/>
    <mergeCell ref="A28:J28"/>
    <mergeCell ref="A29:J29"/>
    <mergeCell ref="A30:J30"/>
    <mergeCell ref="A31:J31"/>
    <mergeCell ref="K31:P31"/>
    <mergeCell ref="A24:J24"/>
    <mergeCell ref="K24:O24"/>
    <mergeCell ref="A25:J25"/>
    <mergeCell ref="A26:J26"/>
    <mergeCell ref="A27:J27"/>
    <mergeCell ref="B18:J18"/>
    <mergeCell ref="B19:J19"/>
    <mergeCell ref="B20:J20"/>
    <mergeCell ref="B21:J21"/>
    <mergeCell ref="A23:J23"/>
    <mergeCell ref="K13:P13"/>
    <mergeCell ref="B15:J15"/>
    <mergeCell ref="K15:R15"/>
    <mergeCell ref="B16:J16"/>
    <mergeCell ref="B17:J17"/>
    <mergeCell ref="K5:N5"/>
    <mergeCell ref="A7:J7"/>
    <mergeCell ref="K7:O7"/>
    <mergeCell ref="K9:N9"/>
    <mergeCell ref="A11:J11"/>
    <mergeCell ref="K11:N11"/>
    <mergeCell ref="A1:J1"/>
    <mergeCell ref="K1:T1"/>
    <mergeCell ref="U1:AD1"/>
    <mergeCell ref="A3:J3"/>
    <mergeCell ref="K3:T3"/>
    <mergeCell ref="U3:AE3"/>
  </mergeCells>
  <pageMargins left="0.75" right="0.75" top="1" bottom="1" header="0.5" footer="0.5"/>
  <pageSetup paperSize="9" scale="91"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Q144"/>
  <sheetViews>
    <sheetView tabSelected="1" view="pageBreakPreview" zoomScale="90" zoomScaleNormal="100" workbookViewId="0">
      <selection activeCell="N14" sqref="N14"/>
    </sheetView>
  </sheetViews>
  <sheetFormatPr defaultColWidth="9.140625" defaultRowHeight="12.75"/>
  <cols>
    <col min="1" max="1" width="21.28515625" style="3" customWidth="1"/>
    <col min="2" max="2" width="9.85546875" style="3" customWidth="1"/>
    <col min="3" max="3" width="9" style="3" customWidth="1"/>
    <col min="4" max="4" width="9.85546875" style="3" customWidth="1"/>
    <col min="5" max="5" width="10.140625" style="3" customWidth="1"/>
    <col min="6" max="6" width="12.7109375" style="278" customWidth="1"/>
    <col min="7" max="7" width="12.7109375" style="6" customWidth="1"/>
    <col min="8" max="8" width="13" style="246" hidden="1" customWidth="1"/>
    <col min="9" max="9" width="10.85546875" style="3" hidden="1" customWidth="1"/>
    <col min="10" max="10" width="9.140625" style="3" hidden="1" customWidth="1"/>
    <col min="11" max="11" width="13.85546875" style="3"/>
    <col min="12" max="13" width="11" style="3"/>
    <col min="14" max="14" width="9.140625" style="3"/>
    <col min="15" max="15" width="11" style="3"/>
    <col min="16" max="16384" width="9.140625" style="3"/>
  </cols>
  <sheetData>
    <row r="1" spans="1:17" ht="15" customHeight="1">
      <c r="A1" s="321" t="str">
        <f>saturs!A1</f>
        <v>Latvijas Neredzīgo biedrība, reģ. Nr.40008004000, Braila iela 3, Rīga Gada pārskats 2024</v>
      </c>
      <c r="B1" s="321"/>
      <c r="C1" s="321"/>
      <c r="D1" s="321"/>
      <c r="E1" s="321"/>
      <c r="F1" s="321"/>
      <c r="G1" s="321"/>
    </row>
    <row r="2" spans="1:17" s="269" customFormat="1" ht="15" customHeight="1">
      <c r="A2" s="270"/>
      <c r="B2" s="270"/>
      <c r="C2" s="270"/>
      <c r="D2" s="270"/>
      <c r="E2" s="270"/>
      <c r="F2" s="277"/>
      <c r="G2" s="270"/>
      <c r="H2" s="271"/>
    </row>
    <row r="3" spans="1:17" s="269" customFormat="1" ht="15" customHeight="1">
      <c r="A3" s="270"/>
      <c r="B3" s="270"/>
      <c r="C3" s="270"/>
      <c r="D3" s="270"/>
      <c r="E3" s="270"/>
      <c r="F3" s="277"/>
      <c r="G3" s="270"/>
      <c r="H3" s="271"/>
    </row>
    <row r="5" spans="1:17">
      <c r="A5" s="7" t="s">
        <v>307</v>
      </c>
    </row>
    <row r="7" spans="1:17" s="1" customFormat="1" ht="51">
      <c r="A7" s="8"/>
      <c r="B7" s="9"/>
      <c r="C7" s="10" t="s">
        <v>308</v>
      </c>
      <c r="D7" s="10" t="s">
        <v>309</v>
      </c>
      <c r="E7" s="10" t="s">
        <v>310</v>
      </c>
      <c r="F7" s="279" t="s">
        <v>125</v>
      </c>
      <c r="G7" s="11" t="s">
        <v>311</v>
      </c>
      <c r="H7" s="253"/>
    </row>
    <row r="8" spans="1:17" s="2" customFormat="1" ht="15" customHeight="1">
      <c r="A8" s="12"/>
      <c r="B8" s="13"/>
      <c r="C8" s="14" t="s">
        <v>312</v>
      </c>
      <c r="D8" s="14" t="s">
        <v>312</v>
      </c>
      <c r="E8" s="14" t="s">
        <v>312</v>
      </c>
      <c r="F8" s="280" t="s">
        <v>312</v>
      </c>
      <c r="G8" s="15" t="s">
        <v>312</v>
      </c>
      <c r="H8" s="254"/>
    </row>
    <row r="9" spans="1:17" ht="15" customHeight="1">
      <c r="A9" s="8"/>
      <c r="B9" s="16"/>
      <c r="C9" s="8"/>
      <c r="D9" s="8"/>
      <c r="E9" s="8"/>
      <c r="F9" s="281"/>
      <c r="G9" s="17"/>
    </row>
    <row r="10" spans="1:17" ht="15" customHeight="1">
      <c r="A10" s="18" t="s">
        <v>313</v>
      </c>
      <c r="B10" s="26">
        <v>45292</v>
      </c>
      <c r="C10" s="19">
        <v>1175</v>
      </c>
      <c r="D10" s="19">
        <v>227499</v>
      </c>
      <c r="E10" s="19">
        <v>53788</v>
      </c>
      <c r="F10" s="19">
        <v>10276595</v>
      </c>
      <c r="G10" s="20">
        <f>SUM(C10:F10)</f>
        <v>10559057</v>
      </c>
    </row>
    <row r="11" spans="1:17" ht="15" customHeight="1">
      <c r="A11" s="21" t="s">
        <v>314</v>
      </c>
      <c r="B11" s="231"/>
      <c r="C11" s="22" t="s">
        <v>306</v>
      </c>
      <c r="D11" s="22">
        <v>22500</v>
      </c>
      <c r="E11" s="22">
        <v>2965</v>
      </c>
      <c r="F11" s="22">
        <v>0</v>
      </c>
      <c r="G11" s="20">
        <f>SUM(C11:F11)</f>
        <v>25465</v>
      </c>
    </row>
    <row r="12" spans="1:17" ht="15" customHeight="1">
      <c r="A12" s="21" t="s">
        <v>315</v>
      </c>
      <c r="B12" s="231"/>
      <c r="C12" s="22"/>
      <c r="D12" s="22"/>
      <c r="E12" s="245">
        <v>-5440</v>
      </c>
      <c r="F12" s="282"/>
      <c r="G12" s="20">
        <f>SUM(C12:F12)</f>
        <v>-5440</v>
      </c>
    </row>
    <row r="13" spans="1:17" ht="15" hidden="1" customHeight="1">
      <c r="A13" s="23" t="s">
        <v>316</v>
      </c>
      <c r="B13" s="232"/>
      <c r="C13" s="24"/>
      <c r="D13" s="24"/>
      <c r="E13" s="24"/>
      <c r="F13" s="24"/>
      <c r="G13" s="25">
        <f>SUM(C13:F13)</f>
        <v>0</v>
      </c>
    </row>
    <row r="14" spans="1:17" s="260" customFormat="1" ht="15" customHeight="1">
      <c r="A14" s="292" t="s">
        <v>313</v>
      </c>
      <c r="B14" s="293">
        <v>45657</v>
      </c>
      <c r="C14" s="20">
        <f>SUM(C10:C13)</f>
        <v>1175</v>
      </c>
      <c r="D14" s="20">
        <f>SUM(D10:D13)</f>
        <v>249999</v>
      </c>
      <c r="E14" s="20">
        <f>SUM(E10:E13)</f>
        <v>51313</v>
      </c>
      <c r="F14" s="20">
        <f>SUM(F10:F13)</f>
        <v>10276595</v>
      </c>
      <c r="G14" s="20">
        <f>SUM(G10:G13)</f>
        <v>10579082</v>
      </c>
      <c r="H14" s="294"/>
      <c r="M14" s="295"/>
      <c r="Q14" s="295"/>
    </row>
    <row r="15" spans="1:17" s="260" customFormat="1" ht="15" hidden="1" customHeight="1">
      <c r="A15" s="281"/>
      <c r="B15" s="296"/>
      <c r="C15" s="27"/>
      <c r="D15" s="27"/>
      <c r="E15" s="27"/>
      <c r="F15" s="27"/>
      <c r="G15" s="27"/>
      <c r="H15" s="294"/>
      <c r="M15" s="295"/>
      <c r="Q15" s="295"/>
    </row>
    <row r="16" spans="1:17" s="260" customFormat="1" ht="15" customHeight="1">
      <c r="A16" s="297" t="s">
        <v>317</v>
      </c>
      <c r="B16" s="293">
        <v>45292</v>
      </c>
      <c r="C16" s="19">
        <v>353</v>
      </c>
      <c r="D16" s="19">
        <v>0</v>
      </c>
      <c r="E16" s="19">
        <v>30259</v>
      </c>
      <c r="F16" s="19">
        <v>1519369</v>
      </c>
      <c r="G16" s="20">
        <f>SUM(C16:F16)</f>
        <v>1549981</v>
      </c>
      <c r="H16" s="294"/>
    </row>
    <row r="17" spans="1:15" s="260" customFormat="1" ht="15" customHeight="1">
      <c r="A17" s="281" t="s">
        <v>318</v>
      </c>
      <c r="B17" s="296"/>
      <c r="C17" s="22">
        <v>235</v>
      </c>
      <c r="D17" s="19">
        <v>0</v>
      </c>
      <c r="E17" s="22">
        <v>3048</v>
      </c>
      <c r="F17" s="22">
        <v>153366</v>
      </c>
      <c r="G17" s="20">
        <f>SUM(C17:F17)</f>
        <v>156649</v>
      </c>
      <c r="H17" s="294"/>
      <c r="L17" s="295"/>
    </row>
    <row r="18" spans="1:15" s="260" customFormat="1" ht="15" customHeight="1">
      <c r="A18" s="298" t="s">
        <v>319</v>
      </c>
      <c r="B18" s="296"/>
      <c r="C18" s="22"/>
      <c r="D18" s="22"/>
      <c r="E18" s="282">
        <v>-5440</v>
      </c>
      <c r="F18" s="282"/>
      <c r="G18" s="20">
        <f>SUM(C18:F18)</f>
        <v>-5440</v>
      </c>
      <c r="H18" s="294"/>
      <c r="K18" s="299"/>
    </row>
    <row r="19" spans="1:15" s="260" customFormat="1" ht="15" hidden="1" customHeight="1">
      <c r="A19" s="300" t="s">
        <v>320</v>
      </c>
      <c r="B19" s="301"/>
      <c r="C19" s="24"/>
      <c r="D19" s="24"/>
      <c r="E19" s="24"/>
      <c r="F19" s="24"/>
      <c r="G19" s="25">
        <f>SUM(C19:F19)</f>
        <v>0</v>
      </c>
      <c r="H19" s="294"/>
    </row>
    <row r="20" spans="1:15" s="260" customFormat="1" ht="15" customHeight="1">
      <c r="A20" s="297" t="s">
        <v>317</v>
      </c>
      <c r="B20" s="293">
        <v>45657</v>
      </c>
      <c r="C20" s="20">
        <f>SUM(C16:C19)</f>
        <v>588</v>
      </c>
      <c r="D20" s="20">
        <f>SUM(D16:D19)</f>
        <v>0</v>
      </c>
      <c r="E20" s="20">
        <f>SUM(E16:E19)</f>
        <v>27867</v>
      </c>
      <c r="F20" s="20">
        <f>SUM(F16:F19)</f>
        <v>1672735</v>
      </c>
      <c r="G20" s="20">
        <f>SUM(G16:G19)</f>
        <v>1701190</v>
      </c>
      <c r="H20" s="294"/>
    </row>
    <row r="21" spans="1:15" s="260" customFormat="1" ht="15" hidden="1" customHeight="1">
      <c r="A21" s="281"/>
      <c r="B21" s="296"/>
      <c r="C21" s="27"/>
      <c r="D21" s="27"/>
      <c r="E21" s="27"/>
      <c r="F21" s="27"/>
      <c r="G21" s="27"/>
      <c r="H21" s="294"/>
    </row>
    <row r="22" spans="1:15" s="260" customFormat="1" ht="15" customHeight="1">
      <c r="A22" s="302" t="s">
        <v>321</v>
      </c>
      <c r="B22" s="303">
        <v>45292</v>
      </c>
      <c r="C22" s="28">
        <f>C10-C16</f>
        <v>822</v>
      </c>
      <c r="D22" s="28">
        <f>D10-D16</f>
        <v>227499</v>
      </c>
      <c r="E22" s="28">
        <f>E10-E16</f>
        <v>23529</v>
      </c>
      <c r="F22" s="28">
        <f>F10-F16</f>
        <v>8757226</v>
      </c>
      <c r="G22" s="28">
        <f>G10-G16</f>
        <v>9009076</v>
      </c>
      <c r="H22" s="294"/>
      <c r="I22" s="304"/>
      <c r="J22" s="304"/>
      <c r="L22" s="304"/>
    </row>
    <row r="23" spans="1:15" s="260" customFormat="1" ht="15" customHeight="1">
      <c r="A23" s="305" t="s">
        <v>321</v>
      </c>
      <c r="B23" s="306">
        <v>45657</v>
      </c>
      <c r="C23" s="25">
        <f>C14-C20</f>
        <v>587</v>
      </c>
      <c r="D23" s="25">
        <f>D14-D20</f>
        <v>249999</v>
      </c>
      <c r="E23" s="25">
        <f>E14-E20</f>
        <v>23446</v>
      </c>
      <c r="F23" s="25">
        <f>F14-F20</f>
        <v>8603860</v>
      </c>
      <c r="G23" s="25">
        <f>G14-G20</f>
        <v>8877892</v>
      </c>
      <c r="H23" s="294"/>
      <c r="I23" s="304"/>
      <c r="J23" s="295"/>
      <c r="K23" s="295"/>
      <c r="L23" s="304"/>
      <c r="O23" s="295"/>
    </row>
    <row r="25" spans="1:15" ht="15" customHeight="1"/>
    <row r="26" spans="1:15" ht="15" customHeight="1">
      <c r="F26" s="283" t="s">
        <v>389</v>
      </c>
      <c r="G26" s="29" t="s">
        <v>322</v>
      </c>
    </row>
    <row r="27" spans="1:15" ht="15" customHeight="1">
      <c r="F27" s="283" t="s">
        <v>312</v>
      </c>
      <c r="G27" s="29" t="s">
        <v>312</v>
      </c>
    </row>
    <row r="28" spans="1:15" ht="15" customHeight="1">
      <c r="A28" s="7" t="s">
        <v>323</v>
      </c>
      <c r="F28" s="259"/>
      <c r="G28" s="30"/>
    </row>
    <row r="29" spans="1:15" ht="30" customHeight="1">
      <c r="A29" s="320" t="s">
        <v>324</v>
      </c>
      <c r="B29" s="320"/>
      <c r="C29" s="320"/>
      <c r="D29" s="320"/>
      <c r="E29" s="320"/>
      <c r="F29" s="31">
        <f>319975</f>
        <v>319975</v>
      </c>
      <c r="G29" s="31">
        <v>334421</v>
      </c>
      <c r="H29" s="246">
        <v>2119</v>
      </c>
    </row>
    <row r="30" spans="1:15" ht="15" customHeight="1">
      <c r="A30" s="32" t="s">
        <v>325</v>
      </c>
      <c r="B30" s="32"/>
      <c r="C30" s="32"/>
      <c r="D30" s="32"/>
      <c r="E30" s="32"/>
      <c r="F30" s="22">
        <f>131+1076</f>
        <v>1207</v>
      </c>
      <c r="G30" s="22">
        <v>72</v>
      </c>
      <c r="H30" s="271" t="s">
        <v>404</v>
      </c>
    </row>
    <row r="31" spans="1:15" ht="15" customHeight="1">
      <c r="F31" s="284">
        <f>SUM(F29:F30)</f>
        <v>321182</v>
      </c>
      <c r="G31" s="33">
        <f>SUM(G29:G30)</f>
        <v>334493</v>
      </c>
      <c r="I31" s="6">
        <f>F31-aktīvs!G19</f>
        <v>0</v>
      </c>
      <c r="J31" s="6">
        <f>G31-aktīvs!H19</f>
        <v>0</v>
      </c>
      <c r="K31" s="6"/>
      <c r="L31" s="6"/>
    </row>
    <row r="32" spans="1:15" ht="15" customHeight="1"/>
    <row r="33" spans="1:13" ht="15" customHeight="1">
      <c r="A33" s="7" t="s">
        <v>326</v>
      </c>
      <c r="F33" s="259"/>
      <c r="G33" s="30"/>
    </row>
    <row r="34" spans="1:13" ht="15" customHeight="1">
      <c r="A34" s="3" t="s">
        <v>327</v>
      </c>
      <c r="F34" s="22">
        <v>7220</v>
      </c>
      <c r="G34" s="22">
        <v>498</v>
      </c>
      <c r="H34" s="246">
        <v>2311</v>
      </c>
    </row>
    <row r="35" spans="1:13" ht="15" customHeight="1">
      <c r="A35" s="3" t="s">
        <v>328</v>
      </c>
      <c r="F35" s="22">
        <v>70</v>
      </c>
      <c r="G35" s="22">
        <v>0</v>
      </c>
      <c r="H35" s="246">
        <v>2381</v>
      </c>
    </row>
    <row r="36" spans="1:13" ht="15" customHeight="1">
      <c r="A36" s="3" t="s">
        <v>329</v>
      </c>
      <c r="F36" s="22">
        <v>0</v>
      </c>
      <c r="G36" s="22">
        <v>170</v>
      </c>
      <c r="H36" s="246">
        <v>2369</v>
      </c>
    </row>
    <row r="37" spans="1:13" ht="15" customHeight="1">
      <c r="A37" s="32" t="s">
        <v>330</v>
      </c>
      <c r="B37" s="32"/>
      <c r="C37" s="32"/>
      <c r="D37" s="32"/>
      <c r="E37" s="32"/>
      <c r="F37" s="34">
        <f>913+3+149+15398+8108+500</f>
        <v>25071</v>
      </c>
      <c r="G37" s="34">
        <v>20595</v>
      </c>
      <c r="H37" s="246">
        <v>2421</v>
      </c>
      <c r="I37" s="6"/>
    </row>
    <row r="38" spans="1:13" ht="15" customHeight="1">
      <c r="F38" s="25">
        <f>SUM(F34:F37)</f>
        <v>32361</v>
      </c>
      <c r="G38" s="25">
        <f>SUM(G34:G37)</f>
        <v>21263</v>
      </c>
      <c r="I38" s="6">
        <f>F38-aktīvs!G22</f>
        <v>0</v>
      </c>
      <c r="J38" s="6">
        <f>G38-aktīvs!H22</f>
        <v>0</v>
      </c>
      <c r="K38" s="233"/>
      <c r="L38" s="233"/>
    </row>
    <row r="39" spans="1:13" ht="15" customHeight="1"/>
    <row r="40" spans="1:13" ht="15" customHeight="1">
      <c r="A40" s="7" t="s">
        <v>331</v>
      </c>
      <c r="F40" s="259"/>
      <c r="G40" s="30"/>
    </row>
    <row r="41" spans="1:13" ht="15" customHeight="1">
      <c r="A41" s="3" t="s">
        <v>332</v>
      </c>
      <c r="F41" s="22">
        <v>187556</v>
      </c>
      <c r="G41" s="22">
        <v>486796</v>
      </c>
      <c r="H41" s="246">
        <v>2621</v>
      </c>
    </row>
    <row r="42" spans="1:13" ht="15" customHeight="1">
      <c r="A42" s="3" t="s">
        <v>333</v>
      </c>
      <c r="F42" s="22">
        <v>309207</v>
      </c>
      <c r="G42" s="22">
        <v>299099</v>
      </c>
      <c r="H42" s="246" t="s">
        <v>398</v>
      </c>
    </row>
    <row r="43" spans="1:13" ht="15" customHeight="1">
      <c r="A43" s="32" t="s">
        <v>334</v>
      </c>
      <c r="B43" s="32"/>
      <c r="C43" s="32"/>
      <c r="D43" s="32"/>
      <c r="E43" s="32"/>
      <c r="F43" s="34">
        <v>2383</v>
      </c>
      <c r="G43" s="34">
        <v>2204</v>
      </c>
      <c r="H43" s="246">
        <v>2614</v>
      </c>
    </row>
    <row r="44" spans="1:13" ht="15" customHeight="1">
      <c r="F44" s="25">
        <f>SUM(F41:F43)</f>
        <v>499146</v>
      </c>
      <c r="G44" s="25">
        <f>SUM(G41:G43)</f>
        <v>788099</v>
      </c>
      <c r="I44" s="41">
        <f>aktīvs!G25-F44</f>
        <v>0</v>
      </c>
      <c r="J44" s="41">
        <f>aktīvs!H25-G44</f>
        <v>0</v>
      </c>
      <c r="K44" s="233"/>
      <c r="L44" s="233"/>
      <c r="M44" s="233"/>
    </row>
    <row r="45" spans="1:13" ht="15" customHeight="1">
      <c r="F45" s="259"/>
      <c r="G45" s="30"/>
    </row>
    <row r="46" spans="1:13" ht="15" customHeight="1">
      <c r="F46" s="259"/>
      <c r="G46" s="30"/>
    </row>
    <row r="47" spans="1:13" ht="15" customHeight="1">
      <c r="F47" s="259"/>
      <c r="G47" s="30"/>
    </row>
    <row r="48" spans="1:13" ht="15" customHeight="1">
      <c r="F48" s="259"/>
      <c r="G48" s="30"/>
    </row>
    <row r="49" spans="1:13" ht="15" customHeight="1">
      <c r="A49" s="375">
        <v>9</v>
      </c>
      <c r="B49" s="375"/>
      <c r="C49" s="375"/>
      <c r="D49" s="375"/>
      <c r="E49" s="375"/>
      <c r="F49" s="375"/>
      <c r="G49" s="375"/>
    </row>
    <row r="50" spans="1:13" ht="15" customHeight="1">
      <c r="F50" s="283" t="s">
        <v>389</v>
      </c>
      <c r="G50" s="29" t="s">
        <v>322</v>
      </c>
    </row>
    <row r="51" spans="1:13" ht="15" customHeight="1">
      <c r="F51" s="283" t="s">
        <v>312</v>
      </c>
      <c r="G51" s="29" t="s">
        <v>312</v>
      </c>
    </row>
    <row r="52" spans="1:13" ht="15" customHeight="1">
      <c r="A52" s="7" t="s">
        <v>335</v>
      </c>
      <c r="F52" s="259"/>
      <c r="G52" s="30"/>
    </row>
    <row r="53" spans="1:13" ht="15" customHeight="1">
      <c r="A53" s="3" t="s">
        <v>336</v>
      </c>
      <c r="F53" s="22">
        <v>8046370</v>
      </c>
      <c r="G53" s="22">
        <v>8046370</v>
      </c>
    </row>
    <row r="54" spans="1:13" ht="15" customHeight="1">
      <c r="A54" s="3" t="s">
        <v>180</v>
      </c>
      <c r="F54" s="22">
        <v>140</v>
      </c>
      <c r="G54" s="22">
        <v>140</v>
      </c>
    </row>
    <row r="55" spans="1:13" ht="15" customHeight="1">
      <c r="A55" s="36" t="s">
        <v>181</v>
      </c>
      <c r="F55" s="22">
        <f>F56+F57</f>
        <v>88233</v>
      </c>
      <c r="G55" s="22">
        <f>G56+G57</f>
        <v>202726</v>
      </c>
    </row>
    <row r="56" spans="1:13" ht="15" customHeight="1">
      <c r="A56" s="37" t="s">
        <v>183</v>
      </c>
      <c r="F56" s="22">
        <v>202726</v>
      </c>
      <c r="G56" s="22">
        <v>79256</v>
      </c>
    </row>
    <row r="57" spans="1:13" ht="15" customHeight="1">
      <c r="A57" s="38" t="s">
        <v>337</v>
      </c>
      <c r="B57" s="32"/>
      <c r="C57" s="32"/>
      <c r="D57" s="32"/>
      <c r="E57" s="32"/>
      <c r="F57" s="34">
        <v>-114493</v>
      </c>
      <c r="G57" s="34">
        <v>123470</v>
      </c>
    </row>
    <row r="58" spans="1:13" ht="15" customHeight="1">
      <c r="F58" s="25">
        <f>SUM(F53:F55)</f>
        <v>8134743</v>
      </c>
      <c r="G58" s="25">
        <f>SUM(G53:G55)</f>
        <v>8249236</v>
      </c>
      <c r="I58" s="41">
        <f>pasīvs!G8-F58</f>
        <v>0</v>
      </c>
      <c r="J58" s="41">
        <f>pasīvs!H8-G58</f>
        <v>0</v>
      </c>
    </row>
    <row r="59" spans="1:13" ht="15" customHeight="1"/>
    <row r="60" spans="1:13" ht="50.1" customHeight="1">
      <c r="A60" s="450" t="s">
        <v>338</v>
      </c>
      <c r="B60" s="450"/>
      <c r="C60" s="450"/>
      <c r="D60" s="450"/>
      <c r="E60" s="450"/>
      <c r="F60" s="450"/>
      <c r="G60" s="450"/>
    </row>
    <row r="61" spans="1:13" customFormat="1" ht="15" customHeight="1">
      <c r="A61" s="39"/>
      <c r="B61" s="39"/>
      <c r="C61" s="39"/>
      <c r="D61" s="39"/>
      <c r="E61" s="39"/>
      <c r="F61" s="285"/>
      <c r="G61" s="39"/>
      <c r="H61" s="246"/>
      <c r="I61" s="3"/>
      <c r="J61" s="3"/>
      <c r="K61" s="3"/>
      <c r="L61" s="3"/>
      <c r="M61" s="3"/>
    </row>
    <row r="62" spans="1:13" ht="15" customHeight="1">
      <c r="A62" s="7" t="s">
        <v>339</v>
      </c>
    </row>
    <row r="63" spans="1:13" ht="15" customHeight="1">
      <c r="A63" s="40" t="s">
        <v>340</v>
      </c>
    </row>
    <row r="64" spans="1:13" ht="15" customHeight="1">
      <c r="A64" s="3" t="s">
        <v>341</v>
      </c>
      <c r="E64" s="260"/>
      <c r="F64" s="22">
        <v>963199</v>
      </c>
      <c r="G64" s="22">
        <f>1002370-19586</f>
        <v>982784</v>
      </c>
      <c r="H64" s="246" t="s">
        <v>399</v>
      </c>
      <c r="K64" s="233"/>
    </row>
    <row r="65" spans="1:15" ht="15" customHeight="1">
      <c r="A65" s="32" t="s">
        <v>342</v>
      </c>
      <c r="B65" s="32"/>
      <c r="C65" s="32"/>
      <c r="D65" s="32"/>
      <c r="E65" s="261"/>
      <c r="F65" s="34">
        <v>232390</v>
      </c>
      <c r="G65" s="34">
        <f>243157-5384</f>
        <v>237773</v>
      </c>
      <c r="H65" s="246" t="s">
        <v>400</v>
      </c>
    </row>
    <row r="66" spans="1:15" ht="15" customHeight="1">
      <c r="A66" s="3" t="s">
        <v>343</v>
      </c>
      <c r="F66" s="25">
        <f>SUM(F64:F65)</f>
        <v>1195589</v>
      </c>
      <c r="G66" s="25">
        <f>SUM(G64:G65)</f>
        <v>1220557</v>
      </c>
      <c r="I66" s="41">
        <f>pasīvs!G14-F66</f>
        <v>0</v>
      </c>
      <c r="J66" s="41">
        <f>pasīvs!H14-G66</f>
        <v>0</v>
      </c>
      <c r="L66" s="233"/>
      <c r="M66" s="233"/>
      <c r="N66" s="233"/>
      <c r="O66" s="233"/>
    </row>
    <row r="67" spans="1:15" ht="15" customHeight="1">
      <c r="L67" s="233"/>
      <c r="M67" s="233"/>
    </row>
    <row r="68" spans="1:15" ht="15" customHeight="1">
      <c r="A68" s="40" t="s">
        <v>344</v>
      </c>
      <c r="L68" s="233"/>
      <c r="M68" s="233"/>
    </row>
    <row r="69" spans="1:15" ht="15" customHeight="1">
      <c r="A69" s="3" t="s">
        <v>345</v>
      </c>
      <c r="F69" s="22">
        <v>126470</v>
      </c>
      <c r="G69" s="22">
        <v>514633</v>
      </c>
      <c r="H69" s="246">
        <v>59112</v>
      </c>
      <c r="I69" s="6"/>
      <c r="K69" s="6"/>
    </row>
    <row r="70" spans="1:15" ht="15" customHeight="1">
      <c r="A70" s="3" t="s">
        <v>341</v>
      </c>
      <c r="F70" s="22">
        <v>19586</v>
      </c>
      <c r="G70" s="22">
        <v>19586</v>
      </c>
      <c r="H70" s="255" t="s">
        <v>401</v>
      </c>
    </row>
    <row r="71" spans="1:15" ht="15" customHeight="1">
      <c r="A71" s="32" t="s">
        <v>342</v>
      </c>
      <c r="B71" s="32"/>
      <c r="C71" s="32"/>
      <c r="D71" s="32"/>
      <c r="E71" s="32"/>
      <c r="F71" s="34">
        <f>5384+441+54+33669+1526+3564+57+141+35+12-91</f>
        <v>44792</v>
      </c>
      <c r="G71" s="34">
        <f>5384+30786+48000+2276+3+612-91</f>
        <v>86970</v>
      </c>
      <c r="H71" s="246" t="s">
        <v>403</v>
      </c>
    </row>
    <row r="72" spans="1:15" ht="15" customHeight="1">
      <c r="F72" s="25">
        <f>SUM(F69:F71)</f>
        <v>190848</v>
      </c>
      <c r="G72" s="25">
        <f>SUM(G69:G71)</f>
        <v>621189</v>
      </c>
      <c r="I72" s="41">
        <f>pasīvs!G21-F72</f>
        <v>0</v>
      </c>
      <c r="J72" s="41">
        <f>pasīvs!H21-G72</f>
        <v>0</v>
      </c>
      <c r="M72" s="233"/>
    </row>
    <row r="73" spans="1:15" ht="15" customHeight="1">
      <c r="F73" s="259"/>
      <c r="G73" s="30"/>
    </row>
    <row r="74" spans="1:15" ht="15" customHeight="1">
      <c r="F74" s="259"/>
      <c r="G74" s="30"/>
    </row>
    <row r="75" spans="1:15" ht="15" customHeight="1">
      <c r="A75" s="7" t="s">
        <v>346</v>
      </c>
      <c r="F75" s="259"/>
      <c r="G75" s="30"/>
    </row>
    <row r="76" spans="1:15" ht="15" customHeight="1">
      <c r="A76" s="3" t="s">
        <v>347</v>
      </c>
      <c r="F76" s="22">
        <v>1513</v>
      </c>
      <c r="G76" s="22">
        <v>1443</v>
      </c>
      <c r="H76" s="246">
        <v>5723</v>
      </c>
    </row>
    <row r="77" spans="1:15" ht="15" customHeight="1">
      <c r="A77" s="3" t="s">
        <v>348</v>
      </c>
      <c r="F77" s="22">
        <v>4883</v>
      </c>
      <c r="G77" s="22">
        <v>5810</v>
      </c>
      <c r="H77" s="246">
        <v>5721</v>
      </c>
    </row>
    <row r="78" spans="1:15" ht="15" customHeight="1">
      <c r="A78" s="3" t="s">
        <v>349</v>
      </c>
      <c r="F78" s="22">
        <v>12895</v>
      </c>
      <c r="G78" s="22">
        <v>11319</v>
      </c>
      <c r="H78" s="246">
        <v>5722</v>
      </c>
    </row>
    <row r="79" spans="1:15" ht="15" customHeight="1">
      <c r="A79" s="32" t="s">
        <v>350</v>
      </c>
      <c r="B79" s="32"/>
      <c r="C79" s="32"/>
      <c r="D79" s="32"/>
      <c r="E79" s="32"/>
      <c r="F79" s="34">
        <v>11</v>
      </c>
      <c r="G79" s="34">
        <v>10</v>
      </c>
      <c r="H79" s="246">
        <v>5725</v>
      </c>
    </row>
    <row r="80" spans="1:15" ht="15" customHeight="1">
      <c r="F80" s="25">
        <f>SUM(F76:F79)</f>
        <v>19302</v>
      </c>
      <c r="G80" s="25">
        <f>SUM(G76:G79)</f>
        <v>18582</v>
      </c>
      <c r="I80" s="41">
        <f>pasīvs!G20-F80</f>
        <v>0</v>
      </c>
      <c r="J80" s="41">
        <f>pasīvs!H20-G80</f>
        <v>0</v>
      </c>
    </row>
    <row r="81" spans="1:10" ht="15" customHeight="1"/>
    <row r="82" spans="1:10" ht="15" customHeight="1">
      <c r="A82" s="7" t="s">
        <v>351</v>
      </c>
    </row>
    <row r="83" spans="1:10" ht="15" customHeight="1">
      <c r="A83" s="3" t="s">
        <v>352</v>
      </c>
      <c r="F83" s="22">
        <v>45765</v>
      </c>
      <c r="G83" s="22">
        <v>49154</v>
      </c>
      <c r="H83" s="246">
        <v>59111</v>
      </c>
    </row>
    <row r="84" spans="1:10" ht="15" customHeight="1">
      <c r="A84" s="3" t="s">
        <v>353</v>
      </c>
      <c r="F84" s="22">
        <f>7737-587</f>
        <v>7150</v>
      </c>
      <c r="G84" s="22">
        <v>6418</v>
      </c>
      <c r="H84" s="246" t="s">
        <v>402</v>
      </c>
    </row>
    <row r="85" spans="1:10" ht="15" customHeight="1">
      <c r="A85" s="3" t="s">
        <v>354</v>
      </c>
      <c r="F85" s="22">
        <v>1890</v>
      </c>
      <c r="G85" s="22">
        <f>3425+972+2</f>
        <v>4399</v>
      </c>
      <c r="H85" s="246" t="s">
        <v>397</v>
      </c>
    </row>
    <row r="86" spans="1:10" ht="15" customHeight="1">
      <c r="A86" s="3" t="s">
        <v>355</v>
      </c>
      <c r="F86" s="22">
        <f>22524+5140</f>
        <v>27664</v>
      </c>
      <c r="G86" s="22">
        <v>12563</v>
      </c>
      <c r="H86" s="246" t="s">
        <v>396</v>
      </c>
    </row>
    <row r="87" spans="1:10" ht="15" customHeight="1">
      <c r="A87" s="3" t="s">
        <v>356</v>
      </c>
      <c r="F87" s="22">
        <f>108201+6</f>
        <v>108207</v>
      </c>
      <c r="G87" s="22">
        <v>21322</v>
      </c>
      <c r="H87" s="246">
        <v>5311</v>
      </c>
    </row>
    <row r="88" spans="1:10" ht="15" customHeight="1">
      <c r="A88" s="3" t="s">
        <v>328</v>
      </c>
      <c r="F88" s="22">
        <v>0</v>
      </c>
      <c r="G88" s="22">
        <v>15</v>
      </c>
      <c r="H88" s="246">
        <v>2381</v>
      </c>
    </row>
    <row r="89" spans="1:10" ht="15" customHeight="1">
      <c r="A89" s="32" t="s">
        <v>357</v>
      </c>
      <c r="B89" s="32"/>
      <c r="C89" s="32"/>
      <c r="D89" s="32"/>
      <c r="E89" s="32"/>
      <c r="F89" s="34">
        <v>1119</v>
      </c>
      <c r="G89" s="34">
        <v>15</v>
      </c>
      <c r="H89" s="246" t="s">
        <v>395</v>
      </c>
    </row>
    <row r="90" spans="1:10" ht="15" customHeight="1">
      <c r="F90" s="25">
        <f>SUM(F83:F89)</f>
        <v>191795</v>
      </c>
      <c r="G90" s="25">
        <f>SUM(G83:G89)</f>
        <v>93886</v>
      </c>
      <c r="I90" s="41">
        <f>pasīvs!G22-F90</f>
        <v>0</v>
      </c>
      <c r="J90" s="41">
        <f>pasīvs!H22-G90</f>
        <v>0</v>
      </c>
    </row>
    <row r="91" spans="1:10" ht="15" customHeight="1">
      <c r="F91" s="259"/>
      <c r="G91" s="30"/>
      <c r="I91" s="41"/>
      <c r="J91" s="42"/>
    </row>
    <row r="92" spans="1:10" ht="15" customHeight="1">
      <c r="F92" s="259"/>
      <c r="G92" s="30"/>
      <c r="I92" s="41"/>
      <c r="J92" s="42"/>
    </row>
    <row r="93" spans="1:10" ht="15" customHeight="1">
      <c r="F93" s="259"/>
      <c r="G93" s="30"/>
      <c r="I93" s="41"/>
      <c r="J93" s="42"/>
    </row>
    <row r="94" spans="1:10" ht="15" customHeight="1">
      <c r="A94" s="375">
        <v>10</v>
      </c>
      <c r="B94" s="375"/>
      <c r="C94" s="375"/>
      <c r="D94" s="375"/>
      <c r="E94" s="375"/>
      <c r="F94" s="375"/>
      <c r="G94" s="375"/>
      <c r="I94" s="41"/>
      <c r="J94" s="42"/>
    </row>
    <row r="95" spans="1:10" ht="15" customHeight="1">
      <c r="F95" s="283" t="s">
        <v>389</v>
      </c>
      <c r="G95" s="29" t="s">
        <v>322</v>
      </c>
    </row>
    <row r="96" spans="1:10" ht="15" customHeight="1">
      <c r="F96" s="283" t="s">
        <v>312</v>
      </c>
      <c r="G96" s="29" t="s">
        <v>312</v>
      </c>
    </row>
    <row r="97" spans="1:12" ht="15" customHeight="1">
      <c r="A97" s="7" t="s">
        <v>358</v>
      </c>
      <c r="F97" s="259"/>
      <c r="G97" s="30"/>
    </row>
    <row r="98" spans="1:12" ht="15" customHeight="1">
      <c r="A98" s="3" t="s">
        <v>201</v>
      </c>
      <c r="F98" s="265">
        <v>1960</v>
      </c>
      <c r="G98" s="22">
        <v>1802</v>
      </c>
    </row>
    <row r="99" spans="1:12" ht="15" customHeight="1">
      <c r="A99" s="3" t="s">
        <v>203</v>
      </c>
      <c r="F99" s="265">
        <v>4289</v>
      </c>
      <c r="G99" s="22">
        <v>9100</v>
      </c>
    </row>
    <row r="100" spans="1:12" s="4" customFormat="1" ht="15" customHeight="1">
      <c r="A100" s="4" t="s">
        <v>359</v>
      </c>
      <c r="F100" s="266">
        <f>SUM(F101:F103)</f>
        <v>2265645</v>
      </c>
      <c r="G100" s="19">
        <f>SUM(G101:G103)</f>
        <v>2525303</v>
      </c>
      <c r="H100" s="256"/>
      <c r="K100" s="48"/>
    </row>
    <row r="101" spans="1:12" ht="15" customHeight="1">
      <c r="A101" s="37" t="s">
        <v>360</v>
      </c>
      <c r="F101" s="265">
        <v>2139371</v>
      </c>
      <c r="G101" s="22">
        <v>2420042</v>
      </c>
    </row>
    <row r="102" spans="1:12" ht="15" customHeight="1">
      <c r="A102" s="37" t="s">
        <v>361</v>
      </c>
      <c r="F102" s="265">
        <v>121556</v>
      </c>
      <c r="G102" s="22">
        <v>100000</v>
      </c>
    </row>
    <row r="103" spans="1:12" ht="15" customHeight="1">
      <c r="A103" s="37" t="s">
        <v>362</v>
      </c>
      <c r="F103" s="265">
        <v>4718</v>
      </c>
      <c r="G103" s="22">
        <f>4920+341</f>
        <v>5261</v>
      </c>
      <c r="I103" s="6"/>
      <c r="L103" s="233"/>
    </row>
    <row r="104" spans="1:12" s="4" customFormat="1" ht="15" customHeight="1">
      <c r="A104" s="4" t="s">
        <v>363</v>
      </c>
      <c r="F104" s="266">
        <f>F105+F106</f>
        <v>86978</v>
      </c>
      <c r="G104" s="19">
        <f>G105+G106</f>
        <v>75265</v>
      </c>
      <c r="H104" s="256"/>
      <c r="K104" s="48"/>
    </row>
    <row r="105" spans="1:12" ht="15" customHeight="1">
      <c r="A105" s="37" t="s">
        <v>364</v>
      </c>
      <c r="F105" s="265">
        <v>72357</v>
      </c>
      <c r="G105" s="22">
        <v>72916</v>
      </c>
    </row>
    <row r="106" spans="1:12" ht="15" customHeight="1">
      <c r="A106" s="37" t="s">
        <v>365</v>
      </c>
      <c r="F106" s="265">
        <v>14621</v>
      </c>
      <c r="G106" s="22">
        <f>2349</f>
        <v>2349</v>
      </c>
    </row>
    <row r="107" spans="1:12" s="4" customFormat="1" ht="15" hidden="1" customHeight="1">
      <c r="A107" s="4" t="s">
        <v>366</v>
      </c>
      <c r="F107" s="286">
        <f>F108</f>
        <v>0</v>
      </c>
      <c r="G107" s="43">
        <f>G108</f>
        <v>0</v>
      </c>
      <c r="H107" s="256"/>
    </row>
    <row r="108" spans="1:12" ht="15" hidden="1" customHeight="1">
      <c r="A108" s="37" t="s">
        <v>367</v>
      </c>
    </row>
    <row r="109" spans="1:12" s="4" customFormat="1" ht="15" customHeight="1">
      <c r="A109" s="4" t="s">
        <v>368</v>
      </c>
      <c r="F109" s="266">
        <f>F110+F111+F113+F112</f>
        <v>149008</v>
      </c>
      <c r="G109" s="19">
        <f>G110+G111+G113+G112</f>
        <v>130607</v>
      </c>
      <c r="H109" s="257"/>
      <c r="K109" s="48"/>
    </row>
    <row r="110" spans="1:12" ht="15" customHeight="1">
      <c r="A110" s="37" t="s">
        <v>369</v>
      </c>
      <c r="F110" s="265">
        <v>12789</v>
      </c>
      <c r="G110" s="22">
        <v>11403</v>
      </c>
    </row>
    <row r="111" spans="1:12" ht="15" customHeight="1">
      <c r="A111" s="44" t="s">
        <v>370</v>
      </c>
      <c r="F111" s="265">
        <v>24446</v>
      </c>
      <c r="G111" s="22">
        <v>14463</v>
      </c>
    </row>
    <row r="112" spans="1:12" ht="15" hidden="1" customHeight="1">
      <c r="A112" s="44" t="s">
        <v>371</v>
      </c>
      <c r="F112" s="265">
        <v>0</v>
      </c>
      <c r="G112" s="22">
        <v>0</v>
      </c>
    </row>
    <row r="113" spans="1:15" ht="15" customHeight="1">
      <c r="A113" s="45" t="s">
        <v>372</v>
      </c>
      <c r="B113" s="32"/>
      <c r="C113" s="32"/>
      <c r="D113" s="32"/>
      <c r="E113" s="32"/>
      <c r="F113" s="267">
        <v>111773</v>
      </c>
      <c r="G113" s="34">
        <f>95280+9461</f>
        <v>104741</v>
      </c>
    </row>
    <row r="114" spans="1:15" ht="15" customHeight="1">
      <c r="F114" s="268">
        <f>F98+F99+F100+F104+F107+F109</f>
        <v>2507880</v>
      </c>
      <c r="G114" s="25">
        <f>G98+G99+G100+G104+G107+G109</f>
        <v>2742077</v>
      </c>
      <c r="I114" s="6">
        <f>'ieņ.izd pārskats'!F16-F114</f>
        <v>0</v>
      </c>
      <c r="J114" s="6">
        <f>'ieņ.izd pārskats'!G16-G114</f>
        <v>0</v>
      </c>
      <c r="K114" s="6"/>
      <c r="L114" s="6"/>
    </row>
    <row r="115" spans="1:15" ht="15" customHeight="1"/>
    <row r="116" spans="1:15" ht="15" customHeight="1">
      <c r="A116" s="7" t="s">
        <v>373</v>
      </c>
      <c r="F116" s="259"/>
      <c r="G116" s="30"/>
    </row>
    <row r="117" spans="1:15" ht="27" customHeight="1">
      <c r="A117" s="320" t="s">
        <v>374</v>
      </c>
      <c r="B117" s="320"/>
      <c r="C117" s="320"/>
      <c r="D117" s="320"/>
      <c r="E117" s="320"/>
      <c r="F117" s="31">
        <v>1293484</v>
      </c>
      <c r="G117" s="31">
        <v>1240875</v>
      </c>
    </row>
    <row r="118" spans="1:15" ht="15" customHeight="1">
      <c r="A118" s="32" t="s">
        <v>375</v>
      </c>
      <c r="B118" s="32"/>
      <c r="C118" s="32"/>
      <c r="D118" s="32"/>
      <c r="E118" s="32"/>
      <c r="F118" s="34">
        <v>25388</v>
      </c>
      <c r="G118" s="34">
        <v>27148</v>
      </c>
    </row>
    <row r="119" spans="1:15" ht="15" customHeight="1">
      <c r="F119" s="25">
        <f>SUM(F117:F118)</f>
        <v>1318872</v>
      </c>
      <c r="G119" s="25">
        <f>SUM(G117:G118)</f>
        <v>1268023</v>
      </c>
      <c r="H119" s="258"/>
      <c r="I119" s="42">
        <f>'ieņ.izd pārskats'!F20+skaidrojumi!F119</f>
        <v>0</v>
      </c>
      <c r="J119" s="42">
        <f>'ieņ.izd pārskats'!G20+skaidrojumi!G119</f>
        <v>0</v>
      </c>
      <c r="K119" s="233"/>
      <c r="L119" s="233"/>
    </row>
    <row r="120" spans="1:15" ht="15" customHeight="1">
      <c r="F120" s="287"/>
      <c r="G120" s="46"/>
    </row>
    <row r="121" spans="1:15" ht="15" customHeight="1">
      <c r="A121" s="7" t="s">
        <v>376</v>
      </c>
      <c r="F121" s="259"/>
      <c r="G121" s="30"/>
      <c r="J121" s="3" t="s">
        <v>377</v>
      </c>
    </row>
    <row r="122" spans="1:15" ht="15" customHeight="1">
      <c r="A122" s="4" t="s">
        <v>219</v>
      </c>
      <c r="F122" s="288"/>
      <c r="G122" s="42"/>
    </row>
    <row r="123" spans="1:15" ht="15" customHeight="1">
      <c r="A123" s="3" t="s">
        <v>378</v>
      </c>
      <c r="F123" s="22">
        <v>658177</v>
      </c>
      <c r="G123" s="22">
        <v>765208</v>
      </c>
    </row>
    <row r="124" spans="1:15" ht="15" customHeight="1">
      <c r="A124" s="3" t="s">
        <v>379</v>
      </c>
      <c r="F124" s="22">
        <v>34979</v>
      </c>
      <c r="G124" s="22">
        <v>35705</v>
      </c>
    </row>
    <row r="125" spans="1:15" ht="15" customHeight="1">
      <c r="A125" s="3" t="s">
        <v>380</v>
      </c>
      <c r="F125" s="22">
        <v>45748</v>
      </c>
      <c r="G125" s="22">
        <f>56103+11995</f>
        <v>68098</v>
      </c>
    </row>
    <row r="126" spans="1:15" ht="15" customHeight="1">
      <c r="A126" s="32" t="s">
        <v>381</v>
      </c>
      <c r="B126" s="32"/>
      <c r="C126" s="32"/>
      <c r="D126" s="32"/>
      <c r="E126" s="32"/>
      <c r="F126" s="34">
        <v>558</v>
      </c>
      <c r="G126" s="34">
        <f>4744+129</f>
        <v>4873</v>
      </c>
    </row>
    <row r="127" spans="1:15" ht="15" customHeight="1">
      <c r="F127" s="25">
        <f>SUM(F123:F126)</f>
        <v>739462</v>
      </c>
      <c r="G127" s="25">
        <f>SUM(G123:G126)</f>
        <v>873884</v>
      </c>
      <c r="I127" s="42">
        <f>'ieņ.izd pārskats'!F24+skaidrojumi!F127</f>
        <v>0</v>
      </c>
      <c r="J127" s="42">
        <f>'ieņ.izd pārskats'!G24+skaidrojumi!G127</f>
        <v>0</v>
      </c>
      <c r="K127" s="233"/>
      <c r="L127" s="233"/>
      <c r="O127" s="42"/>
    </row>
    <row r="128" spans="1:15" ht="15" customHeight="1">
      <c r="F128" s="289"/>
      <c r="G128" s="47"/>
      <c r="I128" s="42"/>
      <c r="J128" s="42"/>
      <c r="L128" s="42"/>
      <c r="O128" s="42"/>
    </row>
    <row r="129" spans="1:15" ht="15" customHeight="1">
      <c r="A129" s="7" t="s">
        <v>393</v>
      </c>
      <c r="F129" s="259"/>
      <c r="G129" s="30"/>
      <c r="J129" s="3" t="s">
        <v>377</v>
      </c>
    </row>
    <row r="130" spans="1:15" ht="15" customHeight="1">
      <c r="A130" s="4" t="s">
        <v>229</v>
      </c>
      <c r="F130" s="288"/>
      <c r="G130" s="42"/>
    </row>
    <row r="131" spans="1:15" ht="15" customHeight="1">
      <c r="A131" s="3" t="s">
        <v>382</v>
      </c>
      <c r="F131" s="49">
        <v>0</v>
      </c>
      <c r="G131" s="49" t="s">
        <v>306</v>
      </c>
    </row>
    <row r="132" spans="1:15" ht="15" customHeight="1">
      <c r="A132" s="3" t="s">
        <v>383</v>
      </c>
      <c r="F132" s="22">
        <v>7314</v>
      </c>
      <c r="G132" s="22">
        <v>10716</v>
      </c>
    </row>
    <row r="133" spans="1:15" ht="15" customHeight="1">
      <c r="A133" s="3" t="s">
        <v>384</v>
      </c>
      <c r="F133" s="22">
        <v>28871</v>
      </c>
      <c r="G133" s="22">
        <f>12595+1037+9776</f>
        <v>23408</v>
      </c>
    </row>
    <row r="134" spans="1:15" ht="15" customHeight="1">
      <c r="A134" s="3" t="s">
        <v>385</v>
      </c>
      <c r="F134" s="22">
        <v>491</v>
      </c>
      <c r="G134" s="22">
        <v>363</v>
      </c>
    </row>
    <row r="135" spans="1:15" ht="15" customHeight="1">
      <c r="A135" s="32" t="s">
        <v>381</v>
      </c>
      <c r="B135" s="32"/>
      <c r="C135" s="32"/>
      <c r="D135" s="32"/>
      <c r="E135" s="32"/>
      <c r="F135" s="34">
        <v>3852</v>
      </c>
      <c r="G135" s="34">
        <v>3769</v>
      </c>
    </row>
    <row r="136" spans="1:15" ht="15" customHeight="1">
      <c r="F136" s="25">
        <f>SUM(F131:F135)</f>
        <v>40528</v>
      </c>
      <c r="G136" s="25">
        <f>SUM(G131:G135)</f>
        <v>38256</v>
      </c>
      <c r="I136" s="42">
        <f>'ieņ.izd pārskats'!F31+skaidrojumi!F136</f>
        <v>0</v>
      </c>
      <c r="J136" s="42">
        <f>'ieņ.izd pārskats'!G31+skaidrojumi!G136</f>
        <v>0</v>
      </c>
      <c r="K136" s="233"/>
      <c r="L136" s="233"/>
      <c r="O136" s="42"/>
    </row>
    <row r="137" spans="1:15" ht="15" customHeight="1">
      <c r="F137" s="289"/>
      <c r="G137" s="47"/>
      <c r="I137" s="42"/>
      <c r="J137" s="42"/>
      <c r="L137" s="42"/>
      <c r="O137" s="42"/>
    </row>
    <row r="138" spans="1:15" s="5" customFormat="1" ht="15.75" customHeight="1">
      <c r="A138" s="3" t="str">
        <f>aktīvs!A29</f>
        <v>Latvijas Neredzīgo biedrības Centrālās valdes priekšsēdētājs Kaspars Biezais</v>
      </c>
      <c r="B138" s="3"/>
      <c r="C138" s="50"/>
      <c r="D138" s="50"/>
      <c r="E138" s="35"/>
      <c r="F138" s="290"/>
      <c r="G138" s="51" t="s">
        <v>238</v>
      </c>
      <c r="H138" s="246"/>
      <c r="I138" s="50"/>
    </row>
    <row r="139" spans="1:15" s="5" customFormat="1" ht="11.25" customHeight="1">
      <c r="A139" s="3"/>
      <c r="B139" s="3"/>
      <c r="C139" s="50"/>
      <c r="E139" s="52"/>
      <c r="F139" s="291"/>
      <c r="G139" s="53" t="s">
        <v>239</v>
      </c>
      <c r="H139" s="247"/>
      <c r="I139" s="50"/>
    </row>
    <row r="140" spans="1:15" s="5" customFormat="1" ht="15.75" customHeight="1">
      <c r="A140" s="3" t="str">
        <f>aktīvs!A31</f>
        <v>Latvijas Neredzīgo biedrības galvenā grāmatvede Ļubova Urbanoviča</v>
      </c>
      <c r="B140" s="3"/>
      <c r="C140" s="50"/>
      <c r="D140" s="50"/>
      <c r="E140" s="35"/>
      <c r="F140" s="290"/>
      <c r="G140" s="51" t="s">
        <v>238</v>
      </c>
      <c r="H140" s="246"/>
      <c r="I140" s="50"/>
    </row>
    <row r="141" spans="1:15" s="5" customFormat="1" ht="11.25" customHeight="1">
      <c r="A141" s="3"/>
      <c r="B141" s="3"/>
      <c r="C141" s="50"/>
      <c r="E141" s="52"/>
      <c r="F141" s="291"/>
      <c r="G141" s="53" t="s">
        <v>239</v>
      </c>
      <c r="H141" s="247"/>
      <c r="I141" s="50"/>
    </row>
    <row r="142" spans="1:15" s="5" customFormat="1" ht="13.5" customHeight="1">
      <c r="A142" s="3" t="s">
        <v>390</v>
      </c>
      <c r="B142" s="3"/>
      <c r="C142" s="50"/>
      <c r="D142" s="50"/>
      <c r="E142" s="50"/>
      <c r="F142" s="290"/>
      <c r="G142" s="50"/>
      <c r="H142" s="246"/>
      <c r="I142" s="50"/>
    </row>
    <row r="143" spans="1:15">
      <c r="A143" s="375"/>
      <c r="B143" s="375"/>
      <c r="C143" s="375"/>
      <c r="D143" s="375"/>
      <c r="E143" s="375"/>
      <c r="F143" s="375"/>
      <c r="G143" s="375"/>
    </row>
    <row r="144" spans="1:15">
      <c r="A144" s="375">
        <v>11</v>
      </c>
      <c r="B144" s="375"/>
      <c r="C144" s="375"/>
      <c r="D144" s="375"/>
      <c r="E144" s="375"/>
      <c r="F144" s="375"/>
      <c r="G144" s="375"/>
    </row>
  </sheetData>
  <mergeCells count="8">
    <mergeCell ref="A117:E117"/>
    <mergeCell ref="A143:G143"/>
    <mergeCell ref="A144:G144"/>
    <mergeCell ref="A1:G1"/>
    <mergeCell ref="A29:E29"/>
    <mergeCell ref="A49:G49"/>
    <mergeCell ref="A60:G60"/>
    <mergeCell ref="A94:G94"/>
  </mergeCells>
  <conditionalFormatting sqref="C8:G8">
    <cfRule type="cellIs" dxfId="0" priority="1" stopIfTrue="1" operator="equal">
      <formula>"Nesakrīt ar PZ!"</formula>
    </cfRule>
  </conditionalFormatting>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Darblapas</vt:lpstr>
      </vt:variant>
      <vt:variant>
        <vt:i4>9</vt:i4>
      </vt:variant>
      <vt:variant>
        <vt:lpstr>Diapazoni ar nosaukumiem</vt:lpstr>
      </vt:variant>
      <vt:variant>
        <vt:i4>9</vt:i4>
      </vt:variant>
    </vt:vector>
  </HeadingPairs>
  <TitlesOfParts>
    <vt:vector size="18" baseType="lpstr">
      <vt:lpstr>titullapa</vt:lpstr>
      <vt:lpstr>saturs</vt:lpstr>
      <vt:lpstr>info</vt:lpstr>
      <vt:lpstr>aktīvs</vt:lpstr>
      <vt:lpstr>pasīvs</vt:lpstr>
      <vt:lpstr>ieņ.izd pārskats</vt:lpstr>
      <vt:lpstr>zied.pārskats</vt:lpstr>
      <vt:lpstr>GP</vt:lpstr>
      <vt:lpstr>skaidrojumi</vt:lpstr>
      <vt:lpstr>aktīvs!Drukas_apgabals</vt:lpstr>
      <vt:lpstr>GP!Drukas_apgabals</vt:lpstr>
      <vt:lpstr>'ieņ.izd pārskats'!Drukas_apgabals</vt:lpstr>
      <vt:lpstr>info!Drukas_apgabals</vt:lpstr>
      <vt:lpstr>pasīvs!Drukas_apgabals</vt:lpstr>
      <vt:lpstr>saturs!Drukas_apgabals</vt:lpstr>
      <vt:lpstr>skaidrojumi!Drukas_apgabals</vt:lpstr>
      <vt:lpstr>titullapa!Drukas_apgabals</vt:lpstr>
      <vt:lpstr>zied.pārskats!Drukas_apgabals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LNB_Gramatvediba</cp:lastModifiedBy>
  <cp:lastPrinted>2025-03-26T09:25:27Z</cp:lastPrinted>
  <dcterms:created xsi:type="dcterms:W3CDTF">2024-03-19T07:13:00Z</dcterms:created>
  <dcterms:modified xsi:type="dcterms:W3CDTF">2025-03-26T09:25:33Z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B77F4B0C0AFB4C5592F15C56689681A2_13</vt:lpwstr>
  </property>
  <property fmtid="{D5CDD505-2E9C-101B-9397-08002B2CF9AE}" pid="3" name="KSOProductBuildVer">
    <vt:lpwstr>1033-12.2.0.16909</vt:lpwstr>
  </property>
</Properties>
</file>